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drawings/drawing13.xml" ContentType="application/vnd.openxmlformats-officedocument.drawing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0963c0530475315/Experimenten Lopend/2017 - Calorimeter/"/>
    </mc:Choice>
  </mc:AlternateContent>
  <xr:revisionPtr revIDLastSave="2512" documentId="8_{28B76071-BA4C-4413-A5F1-EDF29BF7273D}" xr6:coauthVersionLast="45" xr6:coauthVersionMax="45" xr10:uidLastSave="{A3935124-7353-4335-9691-B3DED537FDF0}"/>
  <bookViews>
    <workbookView xWindow="9620" yWindow="1000" windowWidth="24640" windowHeight="17730" xr2:uid="{839AFD16-3AFA-430B-84FE-63AD8C06EED5}"/>
  </bookViews>
  <sheets>
    <sheet name="Samenvatting" sheetId="24" r:id="rId1"/>
    <sheet name="Resultaten" sheetId="1" r:id="rId2"/>
    <sheet name="Literatuur" sheetId="23" r:id="rId3"/>
    <sheet name="Coachlab1205b" sheetId="33" r:id="rId4"/>
    <sheet name="Coachlab1205a" sheetId="29" r:id="rId5"/>
    <sheet name="Coachlab1105b" sheetId="27" r:id="rId6"/>
    <sheet name="CoachLab1105a" sheetId="26" r:id="rId7"/>
    <sheet name="Coachlab3003b" sheetId="22" r:id="rId8"/>
    <sheet name="Coachlab3003" sheetId="21" r:id="rId9"/>
    <sheet name="Coachlab2903e" sheetId="19" r:id="rId10"/>
    <sheet name="Coachlab2903d" sheetId="18" r:id="rId11"/>
    <sheet name="Coachlab2903c" sheetId="17" r:id="rId12"/>
    <sheet name="Coachlab2903b" sheetId="16" r:id="rId13"/>
    <sheet name="Coachlab2903" sheetId="15" r:id="rId14"/>
    <sheet name="Coachlab2803b" sheetId="9" r:id="rId15"/>
    <sheet name="Coachlab2703" sheetId="12" r:id="rId16"/>
    <sheet name="Coachlab2603" sheetId="10" r:id="rId17"/>
    <sheet name="Calcsheet" sheetId="5" r:id="rId18"/>
  </sheets>
  <definedNames>
    <definedName name="ExternalData_1" localSheetId="6" hidden="1">CoachLab1105a!$A$1:$C$444</definedName>
    <definedName name="ExternalData_1" localSheetId="5" hidden="1">Coachlab1105b!$A$1:$C$83</definedName>
    <definedName name="ExternalData_1" localSheetId="4" hidden="1">Coachlab1205a!$A$1:$C$672</definedName>
    <definedName name="ExternalData_1" localSheetId="16" hidden="1">Coachlab2603!$A$1:$C$204</definedName>
    <definedName name="ExternalData_1" localSheetId="15" hidden="1">Coachlab2703!$A$1:$C$724</definedName>
    <definedName name="ExternalData_1" localSheetId="14" hidden="1">Coachlab2803b!$A$1:$C$24</definedName>
    <definedName name="ExternalData_1" localSheetId="13" hidden="1">Coachlab2903!$A$1:$C$124</definedName>
    <definedName name="ExternalData_1" localSheetId="12" hidden="1">Coachlab2903b!$A$1:$C$24</definedName>
    <definedName name="ExternalData_1" localSheetId="11" hidden="1">Coachlab2903c!$A$1:$C$24</definedName>
    <definedName name="ExternalData_1" localSheetId="10" hidden="1">Coachlab2903d!$A$1:$C$24</definedName>
    <definedName name="ExternalData_1" localSheetId="9" hidden="1">Coachlab2903e!$A$1:$C$24</definedName>
    <definedName name="ExternalData_1" localSheetId="8" hidden="1">Coachlab3003!$A$1:$C$17</definedName>
    <definedName name="ExternalData_1" localSheetId="7" hidden="1">Coachlab3003b!$A$1:$C$34</definedName>
    <definedName name="ExternalData_3" localSheetId="3" hidden="1">Coachlab1205b!$A$1:$C$904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B15" i="24" l="1"/>
  <c r="BB14" i="24"/>
  <c r="AZ15" i="24"/>
  <c r="AY15" i="24"/>
  <c r="AX15" i="24"/>
  <c r="BA15" i="24" s="1"/>
  <c r="AW15" i="24"/>
  <c r="BA14" i="24"/>
  <c r="AY14" i="24"/>
  <c r="AX14" i="24"/>
  <c r="AW14" i="24"/>
  <c r="AZ14" i="24" s="1"/>
  <c r="AY4" i="24"/>
  <c r="AY5" i="24"/>
  <c r="AW4" i="24"/>
  <c r="AW5" i="24"/>
  <c r="AX5" i="24"/>
  <c r="AX4" i="24"/>
  <c r="BA21" i="24"/>
  <c r="U10" i="24"/>
  <c r="BC15" i="24" l="1"/>
  <c r="BC14" i="24"/>
  <c r="BB5" i="24"/>
  <c r="BA5" i="24"/>
  <c r="BA4" i="24"/>
  <c r="BB4" i="24"/>
  <c r="K31" i="33"/>
  <c r="K33" i="33" s="1"/>
  <c r="K28" i="33"/>
  <c r="K33" i="29"/>
  <c r="K31" i="29"/>
  <c r="K28" i="29"/>
  <c r="BC19" i="24" l="1"/>
  <c r="BC16" i="24"/>
  <c r="BC18" i="24" s="1"/>
  <c r="AZ4" i="24"/>
  <c r="BC4" i="24" s="1"/>
  <c r="AZ5" i="24"/>
  <c r="BC5" i="24" s="1"/>
  <c r="K27" i="29"/>
  <c r="K26" i="29"/>
  <c r="G4" i="29"/>
  <c r="F4" i="29"/>
  <c r="E4" i="29"/>
  <c r="G5" i="29"/>
  <c r="F5" i="29"/>
  <c r="E5" i="29"/>
  <c r="G6" i="29"/>
  <c r="E6" i="29"/>
  <c r="F6" i="29" s="1"/>
  <c r="K27" i="33"/>
  <c r="K26" i="33"/>
  <c r="M23" i="33"/>
  <c r="M22" i="33"/>
  <c r="M24" i="33" s="1"/>
  <c r="G904" i="33"/>
  <c r="E904" i="33"/>
  <c r="F904" i="33" s="1"/>
  <c r="G903" i="33"/>
  <c r="F903" i="33"/>
  <c r="E903" i="33"/>
  <c r="G902" i="33"/>
  <c r="F902" i="33"/>
  <c r="E902" i="33"/>
  <c r="G901" i="33"/>
  <c r="E901" i="33"/>
  <c r="F901" i="33" s="1"/>
  <c r="G900" i="33"/>
  <c r="E900" i="33"/>
  <c r="F900" i="33" s="1"/>
  <c r="G899" i="33"/>
  <c r="F899" i="33"/>
  <c r="E899" i="33"/>
  <c r="G898" i="33"/>
  <c r="F898" i="33"/>
  <c r="E898" i="33"/>
  <c r="G897" i="33"/>
  <c r="E897" i="33"/>
  <c r="F897" i="33" s="1"/>
  <c r="G896" i="33"/>
  <c r="E896" i="33"/>
  <c r="F896" i="33" s="1"/>
  <c r="G895" i="33"/>
  <c r="F895" i="33"/>
  <c r="E895" i="33"/>
  <c r="G894" i="33"/>
  <c r="F894" i="33"/>
  <c r="E894" i="33"/>
  <c r="G893" i="33"/>
  <c r="E893" i="33"/>
  <c r="F893" i="33" s="1"/>
  <c r="G892" i="33"/>
  <c r="E892" i="33"/>
  <c r="F892" i="33" s="1"/>
  <c r="G891" i="33"/>
  <c r="F891" i="33"/>
  <c r="E891" i="33"/>
  <c r="G890" i="33"/>
  <c r="F890" i="33"/>
  <c r="E890" i="33"/>
  <c r="G889" i="33"/>
  <c r="E889" i="33"/>
  <c r="F889" i="33" s="1"/>
  <c r="G888" i="33"/>
  <c r="E888" i="33"/>
  <c r="F888" i="33" s="1"/>
  <c r="G887" i="33"/>
  <c r="E887" i="33"/>
  <c r="F887" i="33" s="1"/>
  <c r="G886" i="33"/>
  <c r="F886" i="33"/>
  <c r="E886" i="33"/>
  <c r="G885" i="33"/>
  <c r="E885" i="33"/>
  <c r="F885" i="33" s="1"/>
  <c r="G884" i="33"/>
  <c r="E884" i="33"/>
  <c r="F884" i="33" s="1"/>
  <c r="G883" i="33"/>
  <c r="F883" i="33"/>
  <c r="E883" i="33"/>
  <c r="G882" i="33"/>
  <c r="F882" i="33"/>
  <c r="E882" i="33"/>
  <c r="G881" i="33"/>
  <c r="E881" i="33"/>
  <c r="F881" i="33" s="1"/>
  <c r="G880" i="33"/>
  <c r="E880" i="33"/>
  <c r="F880" i="33" s="1"/>
  <c r="G879" i="33"/>
  <c r="F879" i="33"/>
  <c r="E879" i="33"/>
  <c r="G878" i="33"/>
  <c r="F878" i="33"/>
  <c r="E878" i="33"/>
  <c r="G877" i="33"/>
  <c r="E877" i="33"/>
  <c r="F877" i="33" s="1"/>
  <c r="G876" i="33"/>
  <c r="E876" i="33"/>
  <c r="F876" i="33" s="1"/>
  <c r="G875" i="33"/>
  <c r="F875" i="33"/>
  <c r="E875" i="33"/>
  <c r="G874" i="33"/>
  <c r="F874" i="33"/>
  <c r="E874" i="33"/>
  <c r="G873" i="33"/>
  <c r="E873" i="33"/>
  <c r="F873" i="33" s="1"/>
  <c r="G872" i="33"/>
  <c r="E872" i="33"/>
  <c r="F872" i="33" s="1"/>
  <c r="G871" i="33"/>
  <c r="F871" i="33"/>
  <c r="E871" i="33"/>
  <c r="G870" i="33"/>
  <c r="F870" i="33"/>
  <c r="E870" i="33"/>
  <c r="G869" i="33"/>
  <c r="E869" i="33"/>
  <c r="F869" i="33" s="1"/>
  <c r="G868" i="33"/>
  <c r="E868" i="33"/>
  <c r="F868" i="33" s="1"/>
  <c r="G867" i="33"/>
  <c r="F867" i="33"/>
  <c r="E867" i="33"/>
  <c r="G866" i="33"/>
  <c r="F866" i="33"/>
  <c r="E866" i="33"/>
  <c r="G865" i="33"/>
  <c r="E865" i="33"/>
  <c r="F865" i="33" s="1"/>
  <c r="G864" i="33"/>
  <c r="E864" i="33"/>
  <c r="F864" i="33" s="1"/>
  <c r="G863" i="33"/>
  <c r="F863" i="33"/>
  <c r="E863" i="33"/>
  <c r="G862" i="33"/>
  <c r="F862" i="33"/>
  <c r="E862" i="33"/>
  <c r="G861" i="33"/>
  <c r="E861" i="33"/>
  <c r="F861" i="33" s="1"/>
  <c r="G860" i="33"/>
  <c r="E860" i="33"/>
  <c r="F860" i="33" s="1"/>
  <c r="G859" i="33"/>
  <c r="E859" i="33"/>
  <c r="F859" i="33" s="1"/>
  <c r="G858" i="33"/>
  <c r="F858" i="33"/>
  <c r="E858" i="33"/>
  <c r="G857" i="33"/>
  <c r="E857" i="33"/>
  <c r="F857" i="33" s="1"/>
  <c r="G856" i="33"/>
  <c r="E856" i="33"/>
  <c r="F856" i="33" s="1"/>
  <c r="G855" i="33"/>
  <c r="E855" i="33"/>
  <c r="F855" i="33" s="1"/>
  <c r="G854" i="33"/>
  <c r="F854" i="33"/>
  <c r="E854" i="33"/>
  <c r="G853" i="33"/>
  <c r="E853" i="33"/>
  <c r="F853" i="33" s="1"/>
  <c r="G852" i="33"/>
  <c r="E852" i="33"/>
  <c r="F852" i="33" s="1"/>
  <c r="G851" i="33"/>
  <c r="E851" i="33"/>
  <c r="F851" i="33" s="1"/>
  <c r="G850" i="33"/>
  <c r="F850" i="33"/>
  <c r="E850" i="33"/>
  <c r="G849" i="33"/>
  <c r="E849" i="33"/>
  <c r="F849" i="33" s="1"/>
  <c r="G848" i="33"/>
  <c r="E848" i="33"/>
  <c r="F848" i="33" s="1"/>
  <c r="G847" i="33"/>
  <c r="E847" i="33"/>
  <c r="F847" i="33" s="1"/>
  <c r="G846" i="33"/>
  <c r="F846" i="33"/>
  <c r="E846" i="33"/>
  <c r="G845" i="33"/>
  <c r="E845" i="33"/>
  <c r="F845" i="33" s="1"/>
  <c r="G844" i="33"/>
  <c r="E844" i="33"/>
  <c r="F844" i="33" s="1"/>
  <c r="G843" i="33"/>
  <c r="E843" i="33"/>
  <c r="F843" i="33" s="1"/>
  <c r="G842" i="33"/>
  <c r="F842" i="33"/>
  <c r="E842" i="33"/>
  <c r="G841" i="33"/>
  <c r="E841" i="33"/>
  <c r="F841" i="33" s="1"/>
  <c r="G840" i="33"/>
  <c r="E840" i="33"/>
  <c r="F840" i="33" s="1"/>
  <c r="G839" i="33"/>
  <c r="E839" i="33"/>
  <c r="F839" i="33" s="1"/>
  <c r="G838" i="33"/>
  <c r="F838" i="33"/>
  <c r="E838" i="33"/>
  <c r="G837" i="33"/>
  <c r="E837" i="33"/>
  <c r="F837" i="33" s="1"/>
  <c r="G836" i="33"/>
  <c r="E836" i="33"/>
  <c r="F836" i="33" s="1"/>
  <c r="G835" i="33"/>
  <c r="E835" i="33"/>
  <c r="F835" i="33" s="1"/>
  <c r="G834" i="33"/>
  <c r="F834" i="33"/>
  <c r="E834" i="33"/>
  <c r="G833" i="33"/>
  <c r="E833" i="33"/>
  <c r="F833" i="33" s="1"/>
  <c r="G832" i="33"/>
  <c r="E832" i="33"/>
  <c r="F832" i="33" s="1"/>
  <c r="G831" i="33"/>
  <c r="E831" i="33"/>
  <c r="F831" i="33" s="1"/>
  <c r="G830" i="33"/>
  <c r="F830" i="33"/>
  <c r="E830" i="33"/>
  <c r="G829" i="33"/>
  <c r="E829" i="33"/>
  <c r="F829" i="33" s="1"/>
  <c r="G828" i="33"/>
  <c r="E828" i="33"/>
  <c r="F828" i="33" s="1"/>
  <c r="G827" i="33"/>
  <c r="E827" i="33"/>
  <c r="F827" i="33" s="1"/>
  <c r="G826" i="33"/>
  <c r="F826" i="33"/>
  <c r="E826" i="33"/>
  <c r="G825" i="33"/>
  <c r="E825" i="33"/>
  <c r="F825" i="33" s="1"/>
  <c r="G824" i="33"/>
  <c r="E824" i="33"/>
  <c r="F824" i="33" s="1"/>
  <c r="G823" i="33"/>
  <c r="E823" i="33"/>
  <c r="F823" i="33" s="1"/>
  <c r="G822" i="33"/>
  <c r="F822" i="33"/>
  <c r="E822" i="33"/>
  <c r="G821" i="33"/>
  <c r="E821" i="33"/>
  <c r="F821" i="33" s="1"/>
  <c r="G820" i="33"/>
  <c r="E820" i="33"/>
  <c r="F820" i="33" s="1"/>
  <c r="G819" i="33"/>
  <c r="E819" i="33"/>
  <c r="F819" i="33" s="1"/>
  <c r="G818" i="33"/>
  <c r="F818" i="33"/>
  <c r="E818" i="33"/>
  <c r="G817" i="33"/>
  <c r="E817" i="33"/>
  <c r="F817" i="33" s="1"/>
  <c r="G816" i="33"/>
  <c r="E816" i="33"/>
  <c r="F816" i="33" s="1"/>
  <c r="G815" i="33"/>
  <c r="E815" i="33"/>
  <c r="F815" i="33" s="1"/>
  <c r="G814" i="33"/>
  <c r="F814" i="33"/>
  <c r="E814" i="33"/>
  <c r="G813" i="33"/>
  <c r="E813" i="33"/>
  <c r="F813" i="33" s="1"/>
  <c r="G812" i="33"/>
  <c r="E812" i="33"/>
  <c r="F812" i="33" s="1"/>
  <c r="G811" i="33"/>
  <c r="E811" i="33"/>
  <c r="F811" i="33" s="1"/>
  <c r="G810" i="33"/>
  <c r="F810" i="33"/>
  <c r="E810" i="33"/>
  <c r="G809" i="33"/>
  <c r="E809" i="33"/>
  <c r="F809" i="33" s="1"/>
  <c r="G808" i="33"/>
  <c r="E808" i="33"/>
  <c r="F808" i="33" s="1"/>
  <c r="G807" i="33"/>
  <c r="E807" i="33"/>
  <c r="F807" i="33" s="1"/>
  <c r="G806" i="33"/>
  <c r="F806" i="33"/>
  <c r="E806" i="33"/>
  <c r="G805" i="33"/>
  <c r="E805" i="33"/>
  <c r="F805" i="33" s="1"/>
  <c r="G804" i="33"/>
  <c r="E804" i="33"/>
  <c r="F804" i="33" s="1"/>
  <c r="G803" i="33"/>
  <c r="E803" i="33"/>
  <c r="F803" i="33" s="1"/>
  <c r="G802" i="33"/>
  <c r="F802" i="33"/>
  <c r="E802" i="33"/>
  <c r="G801" i="33"/>
  <c r="E801" i="33"/>
  <c r="F801" i="33" s="1"/>
  <c r="G800" i="33"/>
  <c r="E800" i="33"/>
  <c r="F800" i="33" s="1"/>
  <c r="G799" i="33"/>
  <c r="E799" i="33"/>
  <c r="F799" i="33" s="1"/>
  <c r="G798" i="33"/>
  <c r="F798" i="33"/>
  <c r="E798" i="33"/>
  <c r="G797" i="33"/>
  <c r="E797" i="33"/>
  <c r="F797" i="33" s="1"/>
  <c r="G796" i="33"/>
  <c r="E796" i="33"/>
  <c r="F796" i="33" s="1"/>
  <c r="G795" i="33"/>
  <c r="E795" i="33"/>
  <c r="F795" i="33" s="1"/>
  <c r="G794" i="33"/>
  <c r="F794" i="33"/>
  <c r="E794" i="33"/>
  <c r="G793" i="33"/>
  <c r="E793" i="33"/>
  <c r="F793" i="33" s="1"/>
  <c r="G792" i="33"/>
  <c r="E792" i="33"/>
  <c r="F792" i="33" s="1"/>
  <c r="G791" i="33"/>
  <c r="E791" i="33"/>
  <c r="F791" i="33" s="1"/>
  <c r="G790" i="33"/>
  <c r="F790" i="33"/>
  <c r="E790" i="33"/>
  <c r="G789" i="33"/>
  <c r="E789" i="33"/>
  <c r="F789" i="33" s="1"/>
  <c r="G788" i="33"/>
  <c r="E788" i="33"/>
  <c r="F788" i="33" s="1"/>
  <c r="G787" i="33"/>
  <c r="E787" i="33"/>
  <c r="F787" i="33" s="1"/>
  <c r="G786" i="33"/>
  <c r="F786" i="33"/>
  <c r="E786" i="33"/>
  <c r="G785" i="33"/>
  <c r="E785" i="33"/>
  <c r="F785" i="33" s="1"/>
  <c r="G784" i="33"/>
  <c r="E784" i="33"/>
  <c r="F784" i="33" s="1"/>
  <c r="G783" i="33"/>
  <c r="E783" i="33"/>
  <c r="F783" i="33" s="1"/>
  <c r="G782" i="33"/>
  <c r="F782" i="33"/>
  <c r="E782" i="33"/>
  <c r="G781" i="33"/>
  <c r="E781" i="33"/>
  <c r="F781" i="33" s="1"/>
  <c r="G780" i="33"/>
  <c r="E780" i="33"/>
  <c r="F780" i="33" s="1"/>
  <c r="G779" i="33"/>
  <c r="E779" i="33"/>
  <c r="F779" i="33" s="1"/>
  <c r="G778" i="33"/>
  <c r="F778" i="33"/>
  <c r="E778" i="33"/>
  <c r="G777" i="33"/>
  <c r="E777" i="33"/>
  <c r="F777" i="33" s="1"/>
  <c r="G776" i="33"/>
  <c r="E776" i="33"/>
  <c r="F776" i="33" s="1"/>
  <c r="G775" i="33"/>
  <c r="E775" i="33"/>
  <c r="F775" i="33" s="1"/>
  <c r="G774" i="33"/>
  <c r="F774" i="33"/>
  <c r="E774" i="33"/>
  <c r="G773" i="33"/>
  <c r="E773" i="33"/>
  <c r="F773" i="33" s="1"/>
  <c r="G772" i="33"/>
  <c r="E772" i="33"/>
  <c r="F772" i="33" s="1"/>
  <c r="G771" i="33"/>
  <c r="E771" i="33"/>
  <c r="F771" i="33" s="1"/>
  <c r="G770" i="33"/>
  <c r="F770" i="33"/>
  <c r="E770" i="33"/>
  <c r="G769" i="33"/>
  <c r="E769" i="33"/>
  <c r="F769" i="33" s="1"/>
  <c r="G768" i="33"/>
  <c r="E768" i="33"/>
  <c r="F768" i="33" s="1"/>
  <c r="G767" i="33"/>
  <c r="E767" i="33"/>
  <c r="F767" i="33" s="1"/>
  <c r="G766" i="33"/>
  <c r="F766" i="33"/>
  <c r="E766" i="33"/>
  <c r="G765" i="33"/>
  <c r="E765" i="33"/>
  <c r="F765" i="33" s="1"/>
  <c r="G764" i="33"/>
  <c r="E764" i="33"/>
  <c r="F764" i="33" s="1"/>
  <c r="G763" i="33"/>
  <c r="E763" i="33"/>
  <c r="F763" i="33" s="1"/>
  <c r="G762" i="33"/>
  <c r="F762" i="33"/>
  <c r="E762" i="33"/>
  <c r="G761" i="33"/>
  <c r="E761" i="33"/>
  <c r="F761" i="33" s="1"/>
  <c r="G760" i="33"/>
  <c r="E760" i="33"/>
  <c r="F760" i="33" s="1"/>
  <c r="G759" i="33"/>
  <c r="E759" i="33"/>
  <c r="F759" i="33" s="1"/>
  <c r="G758" i="33"/>
  <c r="F758" i="33"/>
  <c r="E758" i="33"/>
  <c r="G757" i="33"/>
  <c r="E757" i="33"/>
  <c r="F757" i="33" s="1"/>
  <c r="G756" i="33"/>
  <c r="E756" i="33"/>
  <c r="F756" i="33" s="1"/>
  <c r="G755" i="33"/>
  <c r="F755" i="33"/>
  <c r="E755" i="33"/>
  <c r="G754" i="33"/>
  <c r="F754" i="33"/>
  <c r="E754" i="33"/>
  <c r="G753" i="33"/>
  <c r="E753" i="33"/>
  <c r="F753" i="33" s="1"/>
  <c r="G752" i="33"/>
  <c r="E752" i="33"/>
  <c r="F752" i="33" s="1"/>
  <c r="G751" i="33"/>
  <c r="F751" i="33"/>
  <c r="E751" i="33"/>
  <c r="G750" i="33"/>
  <c r="F750" i="33"/>
  <c r="E750" i="33"/>
  <c r="G749" i="33"/>
  <c r="E749" i="33"/>
  <c r="F749" i="33" s="1"/>
  <c r="G748" i="33"/>
  <c r="E748" i="33"/>
  <c r="F748" i="33" s="1"/>
  <c r="G747" i="33"/>
  <c r="F747" i="33"/>
  <c r="E747" i="33"/>
  <c r="G746" i="33"/>
  <c r="F746" i="33"/>
  <c r="E746" i="33"/>
  <c r="G745" i="33"/>
  <c r="E745" i="33"/>
  <c r="F745" i="33" s="1"/>
  <c r="G744" i="33"/>
  <c r="E744" i="33"/>
  <c r="F744" i="33" s="1"/>
  <c r="G743" i="33"/>
  <c r="F743" i="33"/>
  <c r="E743" i="33"/>
  <c r="G742" i="33"/>
  <c r="F742" i="33"/>
  <c r="E742" i="33"/>
  <c r="G741" i="33"/>
  <c r="E741" i="33"/>
  <c r="F741" i="33" s="1"/>
  <c r="G740" i="33"/>
  <c r="E740" i="33"/>
  <c r="F740" i="33" s="1"/>
  <c r="G739" i="33"/>
  <c r="F739" i="33"/>
  <c r="E739" i="33"/>
  <c r="G738" i="33"/>
  <c r="F738" i="33"/>
  <c r="E738" i="33"/>
  <c r="G737" i="33"/>
  <c r="E737" i="33"/>
  <c r="F737" i="33" s="1"/>
  <c r="G736" i="33"/>
  <c r="E736" i="33"/>
  <c r="F736" i="33" s="1"/>
  <c r="G735" i="33"/>
  <c r="F735" i="33"/>
  <c r="E735" i="33"/>
  <c r="G734" i="33"/>
  <c r="F734" i="33"/>
  <c r="E734" i="33"/>
  <c r="G733" i="33"/>
  <c r="E733" i="33"/>
  <c r="F733" i="33" s="1"/>
  <c r="G732" i="33"/>
  <c r="E732" i="33"/>
  <c r="F732" i="33" s="1"/>
  <c r="G731" i="33"/>
  <c r="F731" i="33"/>
  <c r="E731" i="33"/>
  <c r="G730" i="33"/>
  <c r="F730" i="33"/>
  <c r="E730" i="33"/>
  <c r="G729" i="33"/>
  <c r="E729" i="33"/>
  <c r="F729" i="33" s="1"/>
  <c r="G728" i="33"/>
  <c r="E728" i="33"/>
  <c r="F728" i="33" s="1"/>
  <c r="G727" i="33"/>
  <c r="F727" i="33"/>
  <c r="E727" i="33"/>
  <c r="G726" i="33"/>
  <c r="F726" i="33"/>
  <c r="E726" i="33"/>
  <c r="G725" i="33"/>
  <c r="E725" i="33"/>
  <c r="F725" i="33" s="1"/>
  <c r="G724" i="33"/>
  <c r="E724" i="33"/>
  <c r="F724" i="33" s="1"/>
  <c r="G723" i="33"/>
  <c r="F723" i="33"/>
  <c r="E723" i="33"/>
  <c r="G722" i="33"/>
  <c r="F722" i="33"/>
  <c r="E722" i="33"/>
  <c r="G721" i="33"/>
  <c r="E721" i="33"/>
  <c r="F721" i="33" s="1"/>
  <c r="G720" i="33"/>
  <c r="E720" i="33"/>
  <c r="F720" i="33" s="1"/>
  <c r="G719" i="33"/>
  <c r="F719" i="33"/>
  <c r="E719" i="33"/>
  <c r="G718" i="33"/>
  <c r="F718" i="33"/>
  <c r="E718" i="33"/>
  <c r="G717" i="33"/>
  <c r="E717" i="33"/>
  <c r="F717" i="33" s="1"/>
  <c r="G716" i="33"/>
  <c r="E716" i="33"/>
  <c r="F716" i="33" s="1"/>
  <c r="G715" i="33"/>
  <c r="F715" i="33"/>
  <c r="E715" i="33"/>
  <c r="G714" i="33"/>
  <c r="F714" i="33"/>
  <c r="E714" i="33"/>
  <c r="G713" i="33"/>
  <c r="E713" i="33"/>
  <c r="F713" i="33" s="1"/>
  <c r="G712" i="33"/>
  <c r="E712" i="33"/>
  <c r="F712" i="33" s="1"/>
  <c r="G711" i="33"/>
  <c r="F711" i="33"/>
  <c r="E711" i="33"/>
  <c r="G710" i="33"/>
  <c r="F710" i="33"/>
  <c r="E710" i="33"/>
  <c r="G709" i="33"/>
  <c r="E709" i="33"/>
  <c r="F709" i="33" s="1"/>
  <c r="G708" i="33"/>
  <c r="E708" i="33"/>
  <c r="F708" i="33" s="1"/>
  <c r="G707" i="33"/>
  <c r="F707" i="33"/>
  <c r="E707" i="33"/>
  <c r="G706" i="33"/>
  <c r="F706" i="33"/>
  <c r="E706" i="33"/>
  <c r="G705" i="33"/>
  <c r="E705" i="33"/>
  <c r="F705" i="33" s="1"/>
  <c r="G704" i="33"/>
  <c r="E704" i="33"/>
  <c r="F704" i="33" s="1"/>
  <c r="G703" i="33"/>
  <c r="F703" i="33"/>
  <c r="E703" i="33"/>
  <c r="G702" i="33"/>
  <c r="F702" i="33"/>
  <c r="E702" i="33"/>
  <c r="G701" i="33"/>
  <c r="E701" i="33"/>
  <c r="F701" i="33" s="1"/>
  <c r="G700" i="33"/>
  <c r="E700" i="33"/>
  <c r="F700" i="33" s="1"/>
  <c r="G699" i="33"/>
  <c r="F699" i="33"/>
  <c r="E699" i="33"/>
  <c r="G698" i="33"/>
  <c r="F698" i="33"/>
  <c r="E698" i="33"/>
  <c r="G697" i="33"/>
  <c r="E697" i="33"/>
  <c r="F697" i="33" s="1"/>
  <c r="G696" i="33"/>
  <c r="E696" i="33"/>
  <c r="F696" i="33" s="1"/>
  <c r="G695" i="33"/>
  <c r="F695" i="33"/>
  <c r="E695" i="33"/>
  <c r="G694" i="33"/>
  <c r="F694" i="33"/>
  <c r="E694" i="33"/>
  <c r="G693" i="33"/>
  <c r="E693" i="33"/>
  <c r="F693" i="33" s="1"/>
  <c r="G692" i="33"/>
  <c r="E692" i="33"/>
  <c r="F692" i="33" s="1"/>
  <c r="G691" i="33"/>
  <c r="F691" i="33"/>
  <c r="E691" i="33"/>
  <c r="G690" i="33"/>
  <c r="F690" i="33"/>
  <c r="E690" i="33"/>
  <c r="G689" i="33"/>
  <c r="E689" i="33"/>
  <c r="F689" i="33" s="1"/>
  <c r="G688" i="33"/>
  <c r="E688" i="33"/>
  <c r="F688" i="33" s="1"/>
  <c r="G687" i="33"/>
  <c r="F687" i="33"/>
  <c r="E687" i="33"/>
  <c r="G686" i="33"/>
  <c r="F686" i="33"/>
  <c r="E686" i="33"/>
  <c r="G685" i="33"/>
  <c r="E685" i="33"/>
  <c r="F685" i="33" s="1"/>
  <c r="G684" i="33"/>
  <c r="E684" i="33"/>
  <c r="F684" i="33" s="1"/>
  <c r="G683" i="33"/>
  <c r="F683" i="33"/>
  <c r="E683" i="33"/>
  <c r="G682" i="33"/>
  <c r="F682" i="33"/>
  <c r="E682" i="33"/>
  <c r="G681" i="33"/>
  <c r="E681" i="33"/>
  <c r="F681" i="33" s="1"/>
  <c r="G680" i="33"/>
  <c r="E680" i="33"/>
  <c r="F680" i="33" s="1"/>
  <c r="G679" i="33"/>
  <c r="F679" i="33"/>
  <c r="E679" i="33"/>
  <c r="G678" i="33"/>
  <c r="F678" i="33"/>
  <c r="E678" i="33"/>
  <c r="G677" i="33"/>
  <c r="F677" i="33"/>
  <c r="E677" i="33"/>
  <c r="G676" i="33"/>
  <c r="E676" i="33"/>
  <c r="F676" i="33" s="1"/>
  <c r="G675" i="33"/>
  <c r="F675" i="33"/>
  <c r="E675" i="33"/>
  <c r="G674" i="33"/>
  <c r="F674" i="33"/>
  <c r="E674" i="33"/>
  <c r="G673" i="33"/>
  <c r="F673" i="33"/>
  <c r="E673" i="33"/>
  <c r="G672" i="33"/>
  <c r="E672" i="33"/>
  <c r="F672" i="33" s="1"/>
  <c r="G671" i="33"/>
  <c r="F671" i="33"/>
  <c r="E671" i="33"/>
  <c r="G670" i="33"/>
  <c r="F670" i="33"/>
  <c r="E670" i="33"/>
  <c r="G669" i="33"/>
  <c r="E669" i="33"/>
  <c r="F669" i="33" s="1"/>
  <c r="G668" i="33"/>
  <c r="E668" i="33"/>
  <c r="F668" i="33" s="1"/>
  <c r="G667" i="33"/>
  <c r="F667" i="33"/>
  <c r="E667" i="33"/>
  <c r="G666" i="33"/>
  <c r="F666" i="33"/>
  <c r="E666" i="33"/>
  <c r="G665" i="33"/>
  <c r="E665" i="33"/>
  <c r="F665" i="33" s="1"/>
  <c r="G664" i="33"/>
  <c r="E664" i="33"/>
  <c r="F664" i="33" s="1"/>
  <c r="G663" i="33"/>
  <c r="F663" i="33"/>
  <c r="E663" i="33"/>
  <c r="G662" i="33"/>
  <c r="F662" i="33"/>
  <c r="E662" i="33"/>
  <c r="G661" i="33"/>
  <c r="F661" i="33"/>
  <c r="E661" i="33"/>
  <c r="G660" i="33"/>
  <c r="E660" i="33"/>
  <c r="F660" i="33" s="1"/>
  <c r="G659" i="33"/>
  <c r="F659" i="33"/>
  <c r="E659" i="33"/>
  <c r="G658" i="33"/>
  <c r="F658" i="33"/>
  <c r="E658" i="33"/>
  <c r="G657" i="33"/>
  <c r="F657" i="33"/>
  <c r="E657" i="33"/>
  <c r="G656" i="33"/>
  <c r="E656" i="33"/>
  <c r="F656" i="33" s="1"/>
  <c r="G655" i="33"/>
  <c r="F655" i="33"/>
  <c r="E655" i="33"/>
  <c r="G654" i="33"/>
  <c r="F654" i="33"/>
  <c r="E654" i="33"/>
  <c r="G653" i="33"/>
  <c r="E653" i="33"/>
  <c r="F653" i="33" s="1"/>
  <c r="G652" i="33"/>
  <c r="E652" i="33"/>
  <c r="F652" i="33" s="1"/>
  <c r="G651" i="33"/>
  <c r="F651" i="33"/>
  <c r="E651" i="33"/>
  <c r="G650" i="33"/>
  <c r="F650" i="33"/>
  <c r="E650" i="33"/>
  <c r="G649" i="33"/>
  <c r="E649" i="33"/>
  <c r="F649" i="33" s="1"/>
  <c r="G648" i="33"/>
  <c r="E648" i="33"/>
  <c r="F648" i="33" s="1"/>
  <c r="G647" i="33"/>
  <c r="F647" i="33"/>
  <c r="E647" i="33"/>
  <c r="G646" i="33"/>
  <c r="F646" i="33"/>
  <c r="E646" i="33"/>
  <c r="G645" i="33"/>
  <c r="F645" i="33"/>
  <c r="E645" i="33"/>
  <c r="G644" i="33"/>
  <c r="E644" i="33"/>
  <c r="F644" i="33" s="1"/>
  <c r="G643" i="33"/>
  <c r="F643" i="33"/>
  <c r="E643" i="33"/>
  <c r="G642" i="33"/>
  <c r="F642" i="33"/>
  <c r="E642" i="33"/>
  <c r="G641" i="33"/>
  <c r="F641" i="33"/>
  <c r="E641" i="33"/>
  <c r="G640" i="33"/>
  <c r="E640" i="33"/>
  <c r="F640" i="33" s="1"/>
  <c r="G639" i="33"/>
  <c r="F639" i="33"/>
  <c r="E639" i="33"/>
  <c r="G638" i="33"/>
  <c r="F638" i="33"/>
  <c r="E638" i="33"/>
  <c r="G637" i="33"/>
  <c r="E637" i="33"/>
  <c r="F637" i="33" s="1"/>
  <c r="G636" i="33"/>
  <c r="E636" i="33"/>
  <c r="F636" i="33" s="1"/>
  <c r="G635" i="33"/>
  <c r="F635" i="33"/>
  <c r="E635" i="33"/>
  <c r="G634" i="33"/>
  <c r="F634" i="33"/>
  <c r="E634" i="33"/>
  <c r="G633" i="33"/>
  <c r="E633" i="33"/>
  <c r="F633" i="33" s="1"/>
  <c r="G632" i="33"/>
  <c r="E632" i="33"/>
  <c r="F632" i="33" s="1"/>
  <c r="G631" i="33"/>
  <c r="F631" i="33"/>
  <c r="E631" i="33"/>
  <c r="G630" i="33"/>
  <c r="F630" i="33"/>
  <c r="E630" i="33"/>
  <c r="G629" i="33"/>
  <c r="F629" i="33"/>
  <c r="E629" i="33"/>
  <c r="G628" i="33"/>
  <c r="E628" i="33"/>
  <c r="F628" i="33" s="1"/>
  <c r="G627" i="33"/>
  <c r="F627" i="33"/>
  <c r="E627" i="33"/>
  <c r="G626" i="33"/>
  <c r="F626" i="33"/>
  <c r="E626" i="33"/>
  <c r="G625" i="33"/>
  <c r="F625" i="33"/>
  <c r="E625" i="33"/>
  <c r="G624" i="33"/>
  <c r="E624" i="33"/>
  <c r="F624" i="33" s="1"/>
  <c r="G623" i="33"/>
  <c r="F623" i="33"/>
  <c r="E623" i="33"/>
  <c r="G622" i="33"/>
  <c r="F622" i="33"/>
  <c r="E622" i="33"/>
  <c r="G621" i="33"/>
  <c r="E621" i="33"/>
  <c r="F621" i="33" s="1"/>
  <c r="G620" i="33"/>
  <c r="E620" i="33"/>
  <c r="F620" i="33" s="1"/>
  <c r="G619" i="33"/>
  <c r="F619" i="33"/>
  <c r="E619" i="33"/>
  <c r="G618" i="33"/>
  <c r="F618" i="33"/>
  <c r="E618" i="33"/>
  <c r="G617" i="33"/>
  <c r="E617" i="33"/>
  <c r="F617" i="33" s="1"/>
  <c r="G616" i="33"/>
  <c r="E616" i="33"/>
  <c r="F616" i="33" s="1"/>
  <c r="G615" i="33"/>
  <c r="E615" i="33"/>
  <c r="F615" i="33" s="1"/>
  <c r="G614" i="33"/>
  <c r="F614" i="33"/>
  <c r="E614" i="33"/>
  <c r="G613" i="33"/>
  <c r="F613" i="33"/>
  <c r="E613" i="33"/>
  <c r="G612" i="33"/>
  <c r="E612" i="33"/>
  <c r="F612" i="33" s="1"/>
  <c r="G611" i="33"/>
  <c r="E611" i="33"/>
  <c r="F611" i="33" s="1"/>
  <c r="G610" i="33"/>
  <c r="F610" i="33"/>
  <c r="E610" i="33"/>
  <c r="G609" i="33"/>
  <c r="E609" i="33"/>
  <c r="F609" i="33" s="1"/>
  <c r="G608" i="33"/>
  <c r="E608" i="33"/>
  <c r="F608" i="33" s="1"/>
  <c r="G607" i="33"/>
  <c r="E607" i="33"/>
  <c r="F607" i="33" s="1"/>
  <c r="G606" i="33"/>
  <c r="F606" i="33"/>
  <c r="E606" i="33"/>
  <c r="G605" i="33"/>
  <c r="F605" i="33"/>
  <c r="E605" i="33"/>
  <c r="G604" i="33"/>
  <c r="E604" i="33"/>
  <c r="F604" i="33" s="1"/>
  <c r="G603" i="33"/>
  <c r="E603" i="33"/>
  <c r="F603" i="33" s="1"/>
  <c r="G602" i="33"/>
  <c r="F602" i="33"/>
  <c r="E602" i="33"/>
  <c r="G601" i="33"/>
  <c r="E601" i="33"/>
  <c r="F601" i="33" s="1"/>
  <c r="G600" i="33"/>
  <c r="E600" i="33"/>
  <c r="F600" i="33" s="1"/>
  <c r="G599" i="33"/>
  <c r="F599" i="33"/>
  <c r="E599" i="33"/>
  <c r="G598" i="33"/>
  <c r="F598" i="33"/>
  <c r="E598" i="33"/>
  <c r="G597" i="33"/>
  <c r="F597" i="33"/>
  <c r="E597" i="33"/>
  <c r="G596" i="33"/>
  <c r="E596" i="33"/>
  <c r="F596" i="33" s="1"/>
  <c r="G595" i="33"/>
  <c r="F595" i="33"/>
  <c r="E595" i="33"/>
  <c r="G594" i="33"/>
  <c r="F594" i="33"/>
  <c r="E594" i="33"/>
  <c r="G593" i="33"/>
  <c r="F593" i="33"/>
  <c r="E593" i="33"/>
  <c r="G592" i="33"/>
  <c r="E592" i="33"/>
  <c r="F592" i="33" s="1"/>
  <c r="G591" i="33"/>
  <c r="E591" i="33"/>
  <c r="F591" i="33" s="1"/>
  <c r="G590" i="33"/>
  <c r="F590" i="33"/>
  <c r="E590" i="33"/>
  <c r="G589" i="33"/>
  <c r="E589" i="33"/>
  <c r="F589" i="33" s="1"/>
  <c r="G588" i="33"/>
  <c r="E588" i="33"/>
  <c r="F588" i="33" s="1"/>
  <c r="G587" i="33"/>
  <c r="E587" i="33"/>
  <c r="F587" i="33" s="1"/>
  <c r="G586" i="33"/>
  <c r="F586" i="33"/>
  <c r="E586" i="33"/>
  <c r="G585" i="33"/>
  <c r="F585" i="33"/>
  <c r="E585" i="33"/>
  <c r="G584" i="33"/>
  <c r="E584" i="33"/>
  <c r="F584" i="33" s="1"/>
  <c r="G583" i="33"/>
  <c r="E583" i="33"/>
  <c r="F583" i="33" s="1"/>
  <c r="G582" i="33"/>
  <c r="F582" i="33"/>
  <c r="E582" i="33"/>
  <c r="G581" i="33"/>
  <c r="E581" i="33"/>
  <c r="F581" i="33" s="1"/>
  <c r="G580" i="33"/>
  <c r="E580" i="33"/>
  <c r="F580" i="33" s="1"/>
  <c r="G579" i="33"/>
  <c r="E579" i="33"/>
  <c r="F579" i="33" s="1"/>
  <c r="G578" i="33"/>
  <c r="F578" i="33"/>
  <c r="E578" i="33"/>
  <c r="G577" i="33"/>
  <c r="F577" i="33"/>
  <c r="E577" i="33"/>
  <c r="G576" i="33"/>
  <c r="E576" i="33"/>
  <c r="F576" i="33" s="1"/>
  <c r="G575" i="33"/>
  <c r="E575" i="33"/>
  <c r="F575" i="33" s="1"/>
  <c r="G574" i="33"/>
  <c r="F574" i="33"/>
  <c r="E574" i="33"/>
  <c r="G573" i="33"/>
  <c r="E573" i="33"/>
  <c r="F573" i="33" s="1"/>
  <c r="G572" i="33"/>
  <c r="E572" i="33"/>
  <c r="F572" i="33" s="1"/>
  <c r="G571" i="33"/>
  <c r="E571" i="33"/>
  <c r="F571" i="33" s="1"/>
  <c r="G570" i="33"/>
  <c r="F570" i="33"/>
  <c r="E570" i="33"/>
  <c r="G569" i="33"/>
  <c r="F569" i="33"/>
  <c r="E569" i="33"/>
  <c r="G568" i="33"/>
  <c r="E568" i="33"/>
  <c r="F568" i="33" s="1"/>
  <c r="G567" i="33"/>
  <c r="F567" i="33"/>
  <c r="E567" i="33"/>
  <c r="G566" i="33"/>
  <c r="F566" i="33"/>
  <c r="E566" i="33"/>
  <c r="G565" i="33"/>
  <c r="E565" i="33"/>
  <c r="F565" i="33" s="1"/>
  <c r="G564" i="33"/>
  <c r="E564" i="33"/>
  <c r="F564" i="33" s="1"/>
  <c r="G563" i="33"/>
  <c r="F563" i="33"/>
  <c r="E563" i="33"/>
  <c r="G562" i="33"/>
  <c r="F562" i="33"/>
  <c r="E562" i="33"/>
  <c r="G561" i="33"/>
  <c r="E561" i="33"/>
  <c r="F561" i="33" s="1"/>
  <c r="G560" i="33"/>
  <c r="E560" i="33"/>
  <c r="F560" i="33" s="1"/>
  <c r="G559" i="33"/>
  <c r="F559" i="33"/>
  <c r="E559" i="33"/>
  <c r="G558" i="33"/>
  <c r="F558" i="33"/>
  <c r="E558" i="33"/>
  <c r="G557" i="33"/>
  <c r="E557" i="33"/>
  <c r="F557" i="33" s="1"/>
  <c r="G556" i="33"/>
  <c r="E556" i="33"/>
  <c r="F556" i="33" s="1"/>
  <c r="G555" i="33"/>
  <c r="F555" i="33"/>
  <c r="E555" i="33"/>
  <c r="G554" i="33"/>
  <c r="F554" i="33"/>
  <c r="E554" i="33"/>
  <c r="G553" i="33"/>
  <c r="E553" i="33"/>
  <c r="F553" i="33" s="1"/>
  <c r="G552" i="33"/>
  <c r="E552" i="33"/>
  <c r="F552" i="33" s="1"/>
  <c r="G551" i="33"/>
  <c r="F551" i="33"/>
  <c r="E551" i="33"/>
  <c r="G550" i="33"/>
  <c r="F550" i="33"/>
  <c r="E550" i="33"/>
  <c r="G549" i="33"/>
  <c r="E549" i="33"/>
  <c r="F549" i="33" s="1"/>
  <c r="G548" i="33"/>
  <c r="E548" i="33"/>
  <c r="F548" i="33" s="1"/>
  <c r="G547" i="33"/>
  <c r="F547" i="33"/>
  <c r="E547" i="33"/>
  <c r="G546" i="33"/>
  <c r="F546" i="33"/>
  <c r="E546" i="33"/>
  <c r="G545" i="33"/>
  <c r="E545" i="33"/>
  <c r="F545" i="33" s="1"/>
  <c r="G544" i="33"/>
  <c r="E544" i="33"/>
  <c r="F544" i="33" s="1"/>
  <c r="G543" i="33"/>
  <c r="F543" i="33"/>
  <c r="E543" i="33"/>
  <c r="G542" i="33"/>
  <c r="F542" i="33"/>
  <c r="E542" i="33"/>
  <c r="G541" i="33"/>
  <c r="E541" i="33"/>
  <c r="F541" i="33" s="1"/>
  <c r="G540" i="33"/>
  <c r="E540" i="33"/>
  <c r="F540" i="33" s="1"/>
  <c r="G539" i="33"/>
  <c r="F539" i="33"/>
  <c r="E539" i="33"/>
  <c r="G538" i="33"/>
  <c r="F538" i="33"/>
  <c r="E538" i="33"/>
  <c r="G537" i="33"/>
  <c r="E537" i="33"/>
  <c r="F537" i="33" s="1"/>
  <c r="G536" i="33"/>
  <c r="E536" i="33"/>
  <c r="F536" i="33" s="1"/>
  <c r="G535" i="33"/>
  <c r="F535" i="33"/>
  <c r="E535" i="33"/>
  <c r="G534" i="33"/>
  <c r="F534" i="33"/>
  <c r="E534" i="33"/>
  <c r="G533" i="33"/>
  <c r="E533" i="33"/>
  <c r="F533" i="33" s="1"/>
  <c r="G532" i="33"/>
  <c r="E532" i="33"/>
  <c r="F532" i="33" s="1"/>
  <c r="G531" i="33"/>
  <c r="F531" i="33"/>
  <c r="E531" i="33"/>
  <c r="G530" i="33"/>
  <c r="F530" i="33"/>
  <c r="E530" i="33"/>
  <c r="G529" i="33"/>
  <c r="E529" i="33"/>
  <c r="F529" i="33" s="1"/>
  <c r="G528" i="33"/>
  <c r="E528" i="33"/>
  <c r="F528" i="33" s="1"/>
  <c r="G527" i="33"/>
  <c r="F527" i="33"/>
  <c r="E527" i="33"/>
  <c r="G526" i="33"/>
  <c r="F526" i="33"/>
  <c r="E526" i="33"/>
  <c r="G525" i="33"/>
  <c r="E525" i="33"/>
  <c r="F525" i="33" s="1"/>
  <c r="G524" i="33"/>
  <c r="E524" i="33"/>
  <c r="F524" i="33" s="1"/>
  <c r="G523" i="33"/>
  <c r="F523" i="33"/>
  <c r="E523" i="33"/>
  <c r="G522" i="33"/>
  <c r="F522" i="33"/>
  <c r="E522" i="33"/>
  <c r="G521" i="33"/>
  <c r="E521" i="33"/>
  <c r="F521" i="33" s="1"/>
  <c r="G520" i="33"/>
  <c r="E520" i="33"/>
  <c r="F520" i="33" s="1"/>
  <c r="G519" i="33"/>
  <c r="F519" i="33"/>
  <c r="E519" i="33"/>
  <c r="G518" i="33"/>
  <c r="F518" i="33"/>
  <c r="E518" i="33"/>
  <c r="G517" i="33"/>
  <c r="E517" i="33"/>
  <c r="F517" i="33" s="1"/>
  <c r="G516" i="33"/>
  <c r="E516" i="33"/>
  <c r="F516" i="33" s="1"/>
  <c r="G515" i="33"/>
  <c r="F515" i="33"/>
  <c r="E515" i="33"/>
  <c r="G514" i="33"/>
  <c r="F514" i="33"/>
  <c r="E514" i="33"/>
  <c r="G513" i="33"/>
  <c r="E513" i="33"/>
  <c r="F513" i="33" s="1"/>
  <c r="G512" i="33"/>
  <c r="E512" i="33"/>
  <c r="F512" i="33" s="1"/>
  <c r="G511" i="33"/>
  <c r="F511" i="33"/>
  <c r="E511" i="33"/>
  <c r="G510" i="33"/>
  <c r="F510" i="33"/>
  <c r="E510" i="33"/>
  <c r="G509" i="33"/>
  <c r="E509" i="33"/>
  <c r="F509" i="33" s="1"/>
  <c r="G508" i="33"/>
  <c r="E508" i="33"/>
  <c r="F508" i="33" s="1"/>
  <c r="G507" i="33"/>
  <c r="F507" i="33"/>
  <c r="E507" i="33"/>
  <c r="G506" i="33"/>
  <c r="F506" i="33"/>
  <c r="E506" i="33"/>
  <c r="G505" i="33"/>
  <c r="E505" i="33"/>
  <c r="F505" i="33" s="1"/>
  <c r="G504" i="33"/>
  <c r="E504" i="33"/>
  <c r="F504" i="33" s="1"/>
  <c r="G503" i="33"/>
  <c r="F503" i="33"/>
  <c r="E503" i="33"/>
  <c r="G502" i="33"/>
  <c r="F502" i="33"/>
  <c r="E502" i="33"/>
  <c r="G501" i="33"/>
  <c r="E501" i="33"/>
  <c r="F501" i="33" s="1"/>
  <c r="G500" i="33"/>
  <c r="E500" i="33"/>
  <c r="F500" i="33" s="1"/>
  <c r="G499" i="33"/>
  <c r="F499" i="33"/>
  <c r="E499" i="33"/>
  <c r="G498" i="33"/>
  <c r="F498" i="33"/>
  <c r="E498" i="33"/>
  <c r="G497" i="33"/>
  <c r="E497" i="33"/>
  <c r="F497" i="33" s="1"/>
  <c r="G496" i="33"/>
  <c r="E496" i="33"/>
  <c r="F496" i="33" s="1"/>
  <c r="G495" i="33"/>
  <c r="F495" i="33"/>
  <c r="E495" i="33"/>
  <c r="G494" i="33"/>
  <c r="F494" i="33"/>
  <c r="E494" i="33"/>
  <c r="G493" i="33"/>
  <c r="E493" i="33"/>
  <c r="F493" i="33" s="1"/>
  <c r="G492" i="33"/>
  <c r="E492" i="33"/>
  <c r="F492" i="33" s="1"/>
  <c r="G491" i="33"/>
  <c r="F491" i="33"/>
  <c r="E491" i="33"/>
  <c r="G490" i="33"/>
  <c r="F490" i="33"/>
  <c r="E490" i="33"/>
  <c r="G489" i="33"/>
  <c r="E489" i="33"/>
  <c r="F489" i="33" s="1"/>
  <c r="G488" i="33"/>
  <c r="E488" i="33"/>
  <c r="F488" i="33" s="1"/>
  <c r="G487" i="33"/>
  <c r="F487" i="33"/>
  <c r="E487" i="33"/>
  <c r="G486" i="33"/>
  <c r="F486" i="33"/>
  <c r="E486" i="33"/>
  <c r="G485" i="33"/>
  <c r="E485" i="33"/>
  <c r="F485" i="33" s="1"/>
  <c r="G484" i="33"/>
  <c r="E484" i="33"/>
  <c r="F484" i="33" s="1"/>
  <c r="G483" i="33"/>
  <c r="F483" i="33"/>
  <c r="E483" i="33"/>
  <c r="G482" i="33"/>
  <c r="F482" i="33"/>
  <c r="E482" i="33"/>
  <c r="G481" i="33"/>
  <c r="E481" i="33"/>
  <c r="F481" i="33" s="1"/>
  <c r="G480" i="33"/>
  <c r="E480" i="33"/>
  <c r="F480" i="33" s="1"/>
  <c r="G479" i="33"/>
  <c r="F479" i="33"/>
  <c r="E479" i="33"/>
  <c r="G478" i="33"/>
  <c r="F478" i="33"/>
  <c r="E478" i="33"/>
  <c r="G477" i="33"/>
  <c r="E477" i="33"/>
  <c r="F477" i="33" s="1"/>
  <c r="G476" i="33"/>
  <c r="E476" i="33"/>
  <c r="F476" i="33" s="1"/>
  <c r="G475" i="33"/>
  <c r="F475" i="33"/>
  <c r="E475" i="33"/>
  <c r="G474" i="33"/>
  <c r="F474" i="33"/>
  <c r="E474" i="33"/>
  <c r="G473" i="33"/>
  <c r="E473" i="33"/>
  <c r="F473" i="33" s="1"/>
  <c r="G472" i="33"/>
  <c r="E472" i="33"/>
  <c r="F472" i="33" s="1"/>
  <c r="G471" i="33"/>
  <c r="F471" i="33"/>
  <c r="E471" i="33"/>
  <c r="G470" i="33"/>
  <c r="F470" i="33"/>
  <c r="E470" i="33"/>
  <c r="G469" i="33"/>
  <c r="E469" i="33"/>
  <c r="F469" i="33" s="1"/>
  <c r="G468" i="33"/>
  <c r="E468" i="33"/>
  <c r="F468" i="33" s="1"/>
  <c r="G467" i="33"/>
  <c r="F467" i="33"/>
  <c r="E467" i="33"/>
  <c r="G466" i="33"/>
  <c r="F466" i="33"/>
  <c r="E466" i="33"/>
  <c r="G465" i="33"/>
  <c r="E465" i="33"/>
  <c r="F465" i="33" s="1"/>
  <c r="G464" i="33"/>
  <c r="E464" i="33"/>
  <c r="F464" i="33" s="1"/>
  <c r="G463" i="33"/>
  <c r="F463" i="33"/>
  <c r="E463" i="33"/>
  <c r="G462" i="33"/>
  <c r="F462" i="33"/>
  <c r="E462" i="33"/>
  <c r="G461" i="33"/>
  <c r="E461" i="33"/>
  <c r="F461" i="33" s="1"/>
  <c r="G460" i="33"/>
  <c r="E460" i="33"/>
  <c r="F460" i="33" s="1"/>
  <c r="G459" i="33"/>
  <c r="F459" i="33"/>
  <c r="E459" i="33"/>
  <c r="G458" i="33"/>
  <c r="F458" i="33"/>
  <c r="E458" i="33"/>
  <c r="G457" i="33"/>
  <c r="E457" i="33"/>
  <c r="F457" i="33" s="1"/>
  <c r="G456" i="33"/>
  <c r="E456" i="33"/>
  <c r="F456" i="33" s="1"/>
  <c r="G455" i="33"/>
  <c r="F455" i="33"/>
  <c r="E455" i="33"/>
  <c r="G454" i="33"/>
  <c r="F454" i="33"/>
  <c r="E454" i="33"/>
  <c r="G453" i="33"/>
  <c r="E453" i="33"/>
  <c r="F453" i="33" s="1"/>
  <c r="G452" i="33"/>
  <c r="E452" i="33"/>
  <c r="F452" i="33" s="1"/>
  <c r="G451" i="33"/>
  <c r="F451" i="33"/>
  <c r="E451" i="33"/>
  <c r="G450" i="33"/>
  <c r="F450" i="33"/>
  <c r="E450" i="33"/>
  <c r="G449" i="33"/>
  <c r="E449" i="33"/>
  <c r="F449" i="33" s="1"/>
  <c r="G448" i="33"/>
  <c r="E448" i="33"/>
  <c r="F448" i="33" s="1"/>
  <c r="G447" i="33"/>
  <c r="F447" i="33"/>
  <c r="E447" i="33"/>
  <c r="G446" i="33"/>
  <c r="F446" i="33"/>
  <c r="E446" i="33"/>
  <c r="G445" i="33"/>
  <c r="E445" i="33"/>
  <c r="F445" i="33" s="1"/>
  <c r="G444" i="33"/>
  <c r="E444" i="33"/>
  <c r="F444" i="33" s="1"/>
  <c r="G443" i="33"/>
  <c r="F443" i="33"/>
  <c r="E443" i="33"/>
  <c r="G442" i="33"/>
  <c r="F442" i="33"/>
  <c r="E442" i="33"/>
  <c r="G441" i="33"/>
  <c r="E441" i="33"/>
  <c r="F441" i="33" s="1"/>
  <c r="G440" i="33"/>
  <c r="E440" i="33"/>
  <c r="F440" i="33" s="1"/>
  <c r="G439" i="33"/>
  <c r="F439" i="33"/>
  <c r="E439" i="33"/>
  <c r="G438" i="33"/>
  <c r="F438" i="33"/>
  <c r="E438" i="33"/>
  <c r="G437" i="33"/>
  <c r="E437" i="33"/>
  <c r="F437" i="33" s="1"/>
  <c r="G436" i="33"/>
  <c r="E436" i="33"/>
  <c r="F436" i="33" s="1"/>
  <c r="G435" i="33"/>
  <c r="F435" i="33"/>
  <c r="E435" i="33"/>
  <c r="G434" i="33"/>
  <c r="F434" i="33"/>
  <c r="E434" i="33"/>
  <c r="G433" i="33"/>
  <c r="E433" i="33"/>
  <c r="F433" i="33" s="1"/>
  <c r="G432" i="33"/>
  <c r="E432" i="33"/>
  <c r="F432" i="33" s="1"/>
  <c r="G431" i="33"/>
  <c r="F431" i="33"/>
  <c r="E431" i="33"/>
  <c r="G430" i="33"/>
  <c r="F430" i="33"/>
  <c r="E430" i="33"/>
  <c r="G429" i="33"/>
  <c r="E429" i="33"/>
  <c r="F429" i="33" s="1"/>
  <c r="G428" i="33"/>
  <c r="E428" i="33"/>
  <c r="F428" i="33" s="1"/>
  <c r="G427" i="33"/>
  <c r="F427" i="33"/>
  <c r="E427" i="33"/>
  <c r="G426" i="33"/>
  <c r="F426" i="33"/>
  <c r="E426" i="33"/>
  <c r="G425" i="33"/>
  <c r="E425" i="33"/>
  <c r="F425" i="33" s="1"/>
  <c r="G424" i="33"/>
  <c r="E424" i="33"/>
  <c r="F424" i="33" s="1"/>
  <c r="G423" i="33"/>
  <c r="F423" i="33"/>
  <c r="E423" i="33"/>
  <c r="G422" i="33"/>
  <c r="F422" i="33"/>
  <c r="E422" i="33"/>
  <c r="G421" i="33"/>
  <c r="E421" i="33"/>
  <c r="F421" i="33" s="1"/>
  <c r="G420" i="33"/>
  <c r="E420" i="33"/>
  <c r="F420" i="33" s="1"/>
  <c r="G419" i="33"/>
  <c r="F419" i="33"/>
  <c r="E419" i="33"/>
  <c r="G418" i="33"/>
  <c r="F418" i="33"/>
  <c r="E418" i="33"/>
  <c r="G417" i="33"/>
  <c r="E417" i="33"/>
  <c r="F417" i="33" s="1"/>
  <c r="G416" i="33"/>
  <c r="E416" i="33"/>
  <c r="F416" i="33" s="1"/>
  <c r="G415" i="33"/>
  <c r="F415" i="33"/>
  <c r="E415" i="33"/>
  <c r="G414" i="33"/>
  <c r="F414" i="33"/>
  <c r="E414" i="33"/>
  <c r="G413" i="33"/>
  <c r="E413" i="33"/>
  <c r="F413" i="33" s="1"/>
  <c r="G412" i="33"/>
  <c r="E412" i="33"/>
  <c r="F412" i="33" s="1"/>
  <c r="G411" i="33"/>
  <c r="F411" i="33"/>
  <c r="E411" i="33"/>
  <c r="G410" i="33"/>
  <c r="F410" i="33"/>
  <c r="E410" i="33"/>
  <c r="G409" i="33"/>
  <c r="E409" i="33"/>
  <c r="F409" i="33" s="1"/>
  <c r="G408" i="33"/>
  <c r="E408" i="33"/>
  <c r="F408" i="33" s="1"/>
  <c r="G407" i="33"/>
  <c r="F407" i="33"/>
  <c r="E407" i="33"/>
  <c r="G406" i="33"/>
  <c r="F406" i="33"/>
  <c r="E406" i="33"/>
  <c r="G405" i="33"/>
  <c r="E405" i="33"/>
  <c r="F405" i="33" s="1"/>
  <c r="G404" i="33"/>
  <c r="E404" i="33"/>
  <c r="F404" i="33" s="1"/>
  <c r="G403" i="33"/>
  <c r="F403" i="33"/>
  <c r="E403" i="33"/>
  <c r="G402" i="33"/>
  <c r="F402" i="33"/>
  <c r="E402" i="33"/>
  <c r="G401" i="33"/>
  <c r="E401" i="33"/>
  <c r="F401" i="33" s="1"/>
  <c r="G400" i="33"/>
  <c r="E400" i="33"/>
  <c r="F400" i="33" s="1"/>
  <c r="G399" i="33"/>
  <c r="F399" i="33"/>
  <c r="E399" i="33"/>
  <c r="G398" i="33"/>
  <c r="F398" i="33"/>
  <c r="E398" i="33"/>
  <c r="G397" i="33"/>
  <c r="E397" i="33"/>
  <c r="F397" i="33" s="1"/>
  <c r="G396" i="33"/>
  <c r="E396" i="33"/>
  <c r="F396" i="33" s="1"/>
  <c r="G395" i="33"/>
  <c r="F395" i="33"/>
  <c r="E395" i="33"/>
  <c r="G394" i="33"/>
  <c r="F394" i="33"/>
  <c r="E394" i="33"/>
  <c r="G393" i="33"/>
  <c r="E393" i="33"/>
  <c r="F393" i="33" s="1"/>
  <c r="G392" i="33"/>
  <c r="E392" i="33"/>
  <c r="F392" i="33" s="1"/>
  <c r="G391" i="33"/>
  <c r="F391" i="33"/>
  <c r="E391" i="33"/>
  <c r="G390" i="33"/>
  <c r="F390" i="33"/>
  <c r="E390" i="33"/>
  <c r="G389" i="33"/>
  <c r="E389" i="33"/>
  <c r="F389" i="33" s="1"/>
  <c r="G388" i="33"/>
  <c r="E388" i="33"/>
  <c r="F388" i="33" s="1"/>
  <c r="G387" i="33"/>
  <c r="F387" i="33"/>
  <c r="E387" i="33"/>
  <c r="G386" i="33"/>
  <c r="F386" i="33"/>
  <c r="E386" i="33"/>
  <c r="G385" i="33"/>
  <c r="E385" i="33"/>
  <c r="F385" i="33" s="1"/>
  <c r="G384" i="33"/>
  <c r="E384" i="33"/>
  <c r="F384" i="33" s="1"/>
  <c r="G383" i="33"/>
  <c r="F383" i="33"/>
  <c r="E383" i="33"/>
  <c r="G382" i="33"/>
  <c r="F382" i="33"/>
  <c r="E382" i="33"/>
  <c r="G381" i="33"/>
  <c r="E381" i="33"/>
  <c r="F381" i="33" s="1"/>
  <c r="G380" i="33"/>
  <c r="E380" i="33"/>
  <c r="F380" i="33" s="1"/>
  <c r="G379" i="33"/>
  <c r="F379" i="33"/>
  <c r="E379" i="33"/>
  <c r="G378" i="33"/>
  <c r="F378" i="33"/>
  <c r="E378" i="33"/>
  <c r="G377" i="33"/>
  <c r="E377" i="33"/>
  <c r="F377" i="33" s="1"/>
  <c r="G376" i="33"/>
  <c r="E376" i="33"/>
  <c r="F376" i="33" s="1"/>
  <c r="G375" i="33"/>
  <c r="F375" i="33"/>
  <c r="E375" i="33"/>
  <c r="G374" i="33"/>
  <c r="F374" i="33"/>
  <c r="E374" i="33"/>
  <c r="G373" i="33"/>
  <c r="E373" i="33"/>
  <c r="F373" i="33" s="1"/>
  <c r="G372" i="33"/>
  <c r="E372" i="33"/>
  <c r="F372" i="33" s="1"/>
  <c r="G371" i="33"/>
  <c r="F371" i="33"/>
  <c r="E371" i="33"/>
  <c r="G370" i="33"/>
  <c r="F370" i="33"/>
  <c r="E370" i="33"/>
  <c r="G369" i="33"/>
  <c r="E369" i="33"/>
  <c r="F369" i="33" s="1"/>
  <c r="G368" i="33"/>
  <c r="E368" i="33"/>
  <c r="F368" i="33" s="1"/>
  <c r="G367" i="33"/>
  <c r="F367" i="33"/>
  <c r="E367" i="33"/>
  <c r="G366" i="33"/>
  <c r="F366" i="33"/>
  <c r="E366" i="33"/>
  <c r="G365" i="33"/>
  <c r="E365" i="33"/>
  <c r="F365" i="33" s="1"/>
  <c r="G364" i="33"/>
  <c r="E364" i="33"/>
  <c r="F364" i="33" s="1"/>
  <c r="G363" i="33"/>
  <c r="F363" i="33"/>
  <c r="E363" i="33"/>
  <c r="G362" i="33"/>
  <c r="F362" i="33"/>
  <c r="E362" i="33"/>
  <c r="G361" i="33"/>
  <c r="E361" i="33"/>
  <c r="F361" i="33" s="1"/>
  <c r="G360" i="33"/>
  <c r="E360" i="33"/>
  <c r="F360" i="33" s="1"/>
  <c r="G359" i="33"/>
  <c r="F359" i="33"/>
  <c r="E359" i="33"/>
  <c r="G358" i="33"/>
  <c r="F358" i="33"/>
  <c r="E358" i="33"/>
  <c r="G357" i="33"/>
  <c r="E357" i="33"/>
  <c r="F357" i="33" s="1"/>
  <c r="G356" i="33"/>
  <c r="E356" i="33"/>
  <c r="F356" i="33" s="1"/>
  <c r="G355" i="33"/>
  <c r="F355" i="33"/>
  <c r="E355" i="33"/>
  <c r="G354" i="33"/>
  <c r="F354" i="33"/>
  <c r="E354" i="33"/>
  <c r="G353" i="33"/>
  <c r="E353" i="33"/>
  <c r="F353" i="33" s="1"/>
  <c r="G352" i="33"/>
  <c r="E352" i="33"/>
  <c r="F352" i="33" s="1"/>
  <c r="G351" i="33"/>
  <c r="F351" i="33"/>
  <c r="E351" i="33"/>
  <c r="G350" i="33"/>
  <c r="F350" i="33"/>
  <c r="E350" i="33"/>
  <c r="G349" i="33"/>
  <c r="E349" i="33"/>
  <c r="F349" i="33" s="1"/>
  <c r="G348" i="33"/>
  <c r="E348" i="33"/>
  <c r="F348" i="33" s="1"/>
  <c r="G347" i="33"/>
  <c r="F347" i="33"/>
  <c r="E347" i="33"/>
  <c r="G346" i="33"/>
  <c r="F346" i="33"/>
  <c r="E346" i="33"/>
  <c r="G345" i="33"/>
  <c r="E345" i="33"/>
  <c r="F345" i="33" s="1"/>
  <c r="G344" i="33"/>
  <c r="E344" i="33"/>
  <c r="F344" i="33" s="1"/>
  <c r="G343" i="33"/>
  <c r="F343" i="33"/>
  <c r="E343" i="33"/>
  <c r="G342" i="33"/>
  <c r="F342" i="33"/>
  <c r="E342" i="33"/>
  <c r="G341" i="33"/>
  <c r="E341" i="33"/>
  <c r="F341" i="33" s="1"/>
  <c r="G340" i="33"/>
  <c r="E340" i="33"/>
  <c r="F340" i="33" s="1"/>
  <c r="G339" i="33"/>
  <c r="F339" i="33"/>
  <c r="E339" i="33"/>
  <c r="G338" i="33"/>
  <c r="F338" i="33"/>
  <c r="E338" i="33"/>
  <c r="G337" i="33"/>
  <c r="E337" i="33"/>
  <c r="F337" i="33" s="1"/>
  <c r="G336" i="33"/>
  <c r="E336" i="33"/>
  <c r="F336" i="33" s="1"/>
  <c r="G335" i="33"/>
  <c r="F335" i="33"/>
  <c r="E335" i="33"/>
  <c r="G334" i="33"/>
  <c r="F334" i="33"/>
  <c r="E334" i="33"/>
  <c r="G333" i="33"/>
  <c r="E333" i="33"/>
  <c r="F333" i="33" s="1"/>
  <c r="G332" i="33"/>
  <c r="E332" i="33"/>
  <c r="F332" i="33" s="1"/>
  <c r="G331" i="33"/>
  <c r="F331" i="33"/>
  <c r="E331" i="33"/>
  <c r="G330" i="33"/>
  <c r="F330" i="33"/>
  <c r="E330" i="33"/>
  <c r="G329" i="33"/>
  <c r="E329" i="33"/>
  <c r="F329" i="33" s="1"/>
  <c r="G328" i="33"/>
  <c r="E328" i="33"/>
  <c r="F328" i="33" s="1"/>
  <c r="G327" i="33"/>
  <c r="F327" i="33"/>
  <c r="E327" i="33"/>
  <c r="G326" i="33"/>
  <c r="F326" i="33"/>
  <c r="E326" i="33"/>
  <c r="G325" i="33"/>
  <c r="E325" i="33"/>
  <c r="F325" i="33" s="1"/>
  <c r="G324" i="33"/>
  <c r="E324" i="33"/>
  <c r="F324" i="33" s="1"/>
  <c r="G323" i="33"/>
  <c r="F323" i="33"/>
  <c r="E323" i="33"/>
  <c r="G322" i="33"/>
  <c r="F322" i="33"/>
  <c r="E322" i="33"/>
  <c r="G321" i="33"/>
  <c r="E321" i="33"/>
  <c r="F321" i="33" s="1"/>
  <c r="G320" i="33"/>
  <c r="E320" i="33"/>
  <c r="F320" i="33" s="1"/>
  <c r="G319" i="33"/>
  <c r="F319" i="33"/>
  <c r="E319" i="33"/>
  <c r="G318" i="33"/>
  <c r="F318" i="33"/>
  <c r="E318" i="33"/>
  <c r="G317" i="33"/>
  <c r="E317" i="33"/>
  <c r="F317" i="33" s="1"/>
  <c r="G316" i="33"/>
  <c r="E316" i="33"/>
  <c r="F316" i="33" s="1"/>
  <c r="G315" i="33"/>
  <c r="F315" i="33"/>
  <c r="E315" i="33"/>
  <c r="G314" i="33"/>
  <c r="F314" i="33"/>
  <c r="E314" i="33"/>
  <c r="G313" i="33"/>
  <c r="E313" i="33"/>
  <c r="F313" i="33" s="1"/>
  <c r="G312" i="33"/>
  <c r="E312" i="33"/>
  <c r="F312" i="33" s="1"/>
  <c r="G311" i="33"/>
  <c r="F311" i="33"/>
  <c r="E311" i="33"/>
  <c r="G310" i="33"/>
  <c r="F310" i="33"/>
  <c r="E310" i="33"/>
  <c r="G309" i="33"/>
  <c r="E309" i="33"/>
  <c r="F309" i="33" s="1"/>
  <c r="G308" i="33"/>
  <c r="E308" i="33"/>
  <c r="F308" i="33" s="1"/>
  <c r="G307" i="33"/>
  <c r="F307" i="33"/>
  <c r="E307" i="33"/>
  <c r="G306" i="33"/>
  <c r="F306" i="33"/>
  <c r="E306" i="33"/>
  <c r="G305" i="33"/>
  <c r="E305" i="33"/>
  <c r="F305" i="33" s="1"/>
  <c r="G304" i="33"/>
  <c r="E304" i="33"/>
  <c r="F304" i="33" s="1"/>
  <c r="G303" i="33"/>
  <c r="F303" i="33"/>
  <c r="E303" i="33"/>
  <c r="G302" i="33"/>
  <c r="F302" i="33"/>
  <c r="E302" i="33"/>
  <c r="G301" i="33"/>
  <c r="E301" i="33"/>
  <c r="F301" i="33" s="1"/>
  <c r="G300" i="33"/>
  <c r="E300" i="33"/>
  <c r="F300" i="33" s="1"/>
  <c r="G299" i="33"/>
  <c r="F299" i="33"/>
  <c r="E299" i="33"/>
  <c r="G298" i="33"/>
  <c r="F298" i="33"/>
  <c r="E298" i="33"/>
  <c r="G297" i="33"/>
  <c r="E297" i="33"/>
  <c r="F297" i="33" s="1"/>
  <c r="G296" i="33"/>
  <c r="E296" i="33"/>
  <c r="F296" i="33" s="1"/>
  <c r="G295" i="33"/>
  <c r="F295" i="33"/>
  <c r="E295" i="33"/>
  <c r="G294" i="33"/>
  <c r="F294" i="33"/>
  <c r="E294" i="33"/>
  <c r="G293" i="33"/>
  <c r="E293" i="33"/>
  <c r="F293" i="33" s="1"/>
  <c r="G292" i="33"/>
  <c r="E292" i="33"/>
  <c r="F292" i="33" s="1"/>
  <c r="G291" i="33"/>
  <c r="F291" i="33"/>
  <c r="E291" i="33"/>
  <c r="G290" i="33"/>
  <c r="F290" i="33"/>
  <c r="E290" i="33"/>
  <c r="G289" i="33"/>
  <c r="E289" i="33"/>
  <c r="F289" i="33" s="1"/>
  <c r="G288" i="33"/>
  <c r="E288" i="33"/>
  <c r="F288" i="33" s="1"/>
  <c r="G287" i="33"/>
  <c r="F287" i="33"/>
  <c r="E287" i="33"/>
  <c r="G286" i="33"/>
  <c r="F286" i="33"/>
  <c r="E286" i="33"/>
  <c r="G285" i="33"/>
  <c r="E285" i="33"/>
  <c r="F285" i="33" s="1"/>
  <c r="G284" i="33"/>
  <c r="E284" i="33"/>
  <c r="F284" i="33" s="1"/>
  <c r="G283" i="33"/>
  <c r="F283" i="33"/>
  <c r="E283" i="33"/>
  <c r="G282" i="33"/>
  <c r="F282" i="33"/>
  <c r="E282" i="33"/>
  <c r="G281" i="33"/>
  <c r="E281" i="33"/>
  <c r="F281" i="33" s="1"/>
  <c r="G280" i="33"/>
  <c r="E280" i="33"/>
  <c r="F280" i="33" s="1"/>
  <c r="G279" i="33"/>
  <c r="F279" i="33"/>
  <c r="E279" i="33"/>
  <c r="G278" i="33"/>
  <c r="F278" i="33"/>
  <c r="E278" i="33"/>
  <c r="G277" i="33"/>
  <c r="E277" i="33"/>
  <c r="F277" i="33" s="1"/>
  <c r="G276" i="33"/>
  <c r="E276" i="33"/>
  <c r="F276" i="33" s="1"/>
  <c r="G275" i="33"/>
  <c r="F275" i="33"/>
  <c r="E275" i="33"/>
  <c r="G274" i="33"/>
  <c r="F274" i="33"/>
  <c r="E274" i="33"/>
  <c r="G273" i="33"/>
  <c r="E273" i="33"/>
  <c r="F273" i="33" s="1"/>
  <c r="G272" i="33"/>
  <c r="E272" i="33"/>
  <c r="F272" i="33" s="1"/>
  <c r="G271" i="33"/>
  <c r="F271" i="33"/>
  <c r="E271" i="33"/>
  <c r="G270" i="33"/>
  <c r="F270" i="33"/>
  <c r="E270" i="33"/>
  <c r="G269" i="33"/>
  <c r="E269" i="33"/>
  <c r="F269" i="33" s="1"/>
  <c r="G268" i="33"/>
  <c r="E268" i="33"/>
  <c r="F268" i="33" s="1"/>
  <c r="G267" i="33"/>
  <c r="F267" i="33"/>
  <c r="E267" i="33"/>
  <c r="G266" i="33"/>
  <c r="F266" i="33"/>
  <c r="E266" i="33"/>
  <c r="G265" i="33"/>
  <c r="E265" i="33"/>
  <c r="F265" i="33" s="1"/>
  <c r="G264" i="33"/>
  <c r="E264" i="33"/>
  <c r="F264" i="33" s="1"/>
  <c r="G263" i="33"/>
  <c r="F263" i="33"/>
  <c r="E263" i="33"/>
  <c r="G262" i="33"/>
  <c r="F262" i="33"/>
  <c r="E262" i="33"/>
  <c r="G261" i="33"/>
  <c r="E261" i="33"/>
  <c r="F261" i="33" s="1"/>
  <c r="G260" i="33"/>
  <c r="E260" i="33"/>
  <c r="F260" i="33" s="1"/>
  <c r="G259" i="33"/>
  <c r="F259" i="33"/>
  <c r="E259" i="33"/>
  <c r="G258" i="33"/>
  <c r="F258" i="33"/>
  <c r="E258" i="33"/>
  <c r="G257" i="33"/>
  <c r="E257" i="33"/>
  <c r="F257" i="33" s="1"/>
  <c r="G256" i="33"/>
  <c r="E256" i="33"/>
  <c r="F256" i="33" s="1"/>
  <c r="G255" i="33"/>
  <c r="F255" i="33"/>
  <c r="E255" i="33"/>
  <c r="G254" i="33"/>
  <c r="E254" i="33"/>
  <c r="F254" i="33" s="1"/>
  <c r="G253" i="33"/>
  <c r="E253" i="33"/>
  <c r="F253" i="33" s="1"/>
  <c r="G252" i="33"/>
  <c r="E252" i="33"/>
  <c r="F252" i="33" s="1"/>
  <c r="G251" i="33"/>
  <c r="F251" i="33"/>
  <c r="E251" i="33"/>
  <c r="G250" i="33"/>
  <c r="E250" i="33"/>
  <c r="F250" i="33" s="1"/>
  <c r="G249" i="33"/>
  <c r="E249" i="33"/>
  <c r="F249" i="33" s="1"/>
  <c r="G248" i="33"/>
  <c r="E248" i="33"/>
  <c r="F248" i="33" s="1"/>
  <c r="G247" i="33"/>
  <c r="F247" i="33"/>
  <c r="E247" i="33"/>
  <c r="G246" i="33"/>
  <c r="E246" i="33"/>
  <c r="F246" i="33" s="1"/>
  <c r="G245" i="33"/>
  <c r="F245" i="33"/>
  <c r="E245" i="33"/>
  <c r="G244" i="33"/>
  <c r="E244" i="33"/>
  <c r="F244" i="33" s="1"/>
  <c r="G243" i="33"/>
  <c r="F243" i="33"/>
  <c r="E243" i="33"/>
  <c r="G242" i="33"/>
  <c r="F242" i="33"/>
  <c r="E242" i="33"/>
  <c r="G241" i="33"/>
  <c r="E241" i="33"/>
  <c r="F241" i="33" s="1"/>
  <c r="G240" i="33"/>
  <c r="E240" i="33"/>
  <c r="F240" i="33" s="1"/>
  <c r="G239" i="33"/>
  <c r="F239" i="33"/>
  <c r="E239" i="33"/>
  <c r="G238" i="33"/>
  <c r="E238" i="33"/>
  <c r="F238" i="33" s="1"/>
  <c r="G237" i="33"/>
  <c r="F237" i="33"/>
  <c r="E237" i="33"/>
  <c r="G236" i="33"/>
  <c r="E236" i="33"/>
  <c r="F236" i="33" s="1"/>
  <c r="G235" i="33"/>
  <c r="F235" i="33"/>
  <c r="E235" i="33"/>
  <c r="G234" i="33"/>
  <c r="F234" i="33"/>
  <c r="E234" i="33"/>
  <c r="G233" i="33"/>
  <c r="E233" i="33"/>
  <c r="F233" i="33" s="1"/>
  <c r="G232" i="33"/>
  <c r="E232" i="33"/>
  <c r="F232" i="33" s="1"/>
  <c r="G231" i="33"/>
  <c r="F231" i="33"/>
  <c r="E231" i="33"/>
  <c r="G230" i="33"/>
  <c r="E230" i="33"/>
  <c r="F230" i="33" s="1"/>
  <c r="G229" i="33"/>
  <c r="F229" i="33"/>
  <c r="E229" i="33"/>
  <c r="G228" i="33"/>
  <c r="E228" i="33"/>
  <c r="F228" i="33" s="1"/>
  <c r="G227" i="33"/>
  <c r="F227" i="33"/>
  <c r="E227" i="33"/>
  <c r="G226" i="33"/>
  <c r="F226" i="33"/>
  <c r="E226" i="33"/>
  <c r="G225" i="33"/>
  <c r="E225" i="33"/>
  <c r="F225" i="33" s="1"/>
  <c r="G224" i="33"/>
  <c r="E224" i="33"/>
  <c r="F224" i="33" s="1"/>
  <c r="G223" i="33"/>
  <c r="F223" i="33"/>
  <c r="E223" i="33"/>
  <c r="G222" i="33"/>
  <c r="E222" i="33"/>
  <c r="F222" i="33" s="1"/>
  <c r="G221" i="33"/>
  <c r="F221" i="33"/>
  <c r="E221" i="33"/>
  <c r="G220" i="33"/>
  <c r="E220" i="33"/>
  <c r="F220" i="33" s="1"/>
  <c r="G219" i="33"/>
  <c r="F219" i="33"/>
  <c r="E219" i="33"/>
  <c r="G218" i="33"/>
  <c r="F218" i="33"/>
  <c r="E218" i="33"/>
  <c r="G217" i="33"/>
  <c r="E217" i="33"/>
  <c r="F217" i="33" s="1"/>
  <c r="G216" i="33"/>
  <c r="F216" i="33"/>
  <c r="E216" i="33"/>
  <c r="G215" i="33"/>
  <c r="E215" i="33"/>
  <c r="F215" i="33" s="1"/>
  <c r="G214" i="33"/>
  <c r="F214" i="33"/>
  <c r="E214" i="33"/>
  <c r="G213" i="33"/>
  <c r="E213" i="33"/>
  <c r="F213" i="33" s="1"/>
  <c r="G212" i="33"/>
  <c r="F212" i="33"/>
  <c r="E212" i="33"/>
  <c r="G211" i="33"/>
  <c r="E211" i="33"/>
  <c r="F211" i="33" s="1"/>
  <c r="G210" i="33"/>
  <c r="F210" i="33"/>
  <c r="E210" i="33"/>
  <c r="G209" i="33"/>
  <c r="E209" i="33"/>
  <c r="F209" i="33" s="1"/>
  <c r="G208" i="33"/>
  <c r="F208" i="33"/>
  <c r="E208" i="33"/>
  <c r="G207" i="33"/>
  <c r="E207" i="33"/>
  <c r="F207" i="33" s="1"/>
  <c r="G206" i="33"/>
  <c r="F206" i="33"/>
  <c r="E206" i="33"/>
  <c r="G205" i="33"/>
  <c r="E205" i="33"/>
  <c r="F205" i="33" s="1"/>
  <c r="G204" i="33"/>
  <c r="F204" i="33"/>
  <c r="E204" i="33"/>
  <c r="G203" i="33"/>
  <c r="E203" i="33"/>
  <c r="F203" i="33" s="1"/>
  <c r="G202" i="33"/>
  <c r="F202" i="33"/>
  <c r="E202" i="33"/>
  <c r="G201" i="33"/>
  <c r="E201" i="33"/>
  <c r="F201" i="33" s="1"/>
  <c r="G200" i="33"/>
  <c r="F200" i="33"/>
  <c r="E200" i="33"/>
  <c r="G199" i="33"/>
  <c r="E199" i="33"/>
  <c r="F199" i="33" s="1"/>
  <c r="G198" i="33"/>
  <c r="F198" i="33"/>
  <c r="E198" i="33"/>
  <c r="G197" i="33"/>
  <c r="E197" i="33"/>
  <c r="F197" i="33" s="1"/>
  <c r="G196" i="33"/>
  <c r="F196" i="33"/>
  <c r="E196" i="33"/>
  <c r="G195" i="33"/>
  <c r="E195" i="33"/>
  <c r="F195" i="33" s="1"/>
  <c r="G194" i="33"/>
  <c r="F194" i="33"/>
  <c r="E194" i="33"/>
  <c r="G193" i="33"/>
  <c r="E193" i="33"/>
  <c r="F193" i="33" s="1"/>
  <c r="G192" i="33"/>
  <c r="F192" i="33"/>
  <c r="E192" i="33"/>
  <c r="G191" i="33"/>
  <c r="E191" i="33"/>
  <c r="F191" i="33" s="1"/>
  <c r="G190" i="33"/>
  <c r="F190" i="33"/>
  <c r="E190" i="33"/>
  <c r="G189" i="33"/>
  <c r="E189" i="33"/>
  <c r="F189" i="33" s="1"/>
  <c r="G188" i="33"/>
  <c r="F188" i="33"/>
  <c r="E188" i="33"/>
  <c r="G187" i="33"/>
  <c r="E187" i="33"/>
  <c r="F187" i="33" s="1"/>
  <c r="G186" i="33"/>
  <c r="F186" i="33"/>
  <c r="E186" i="33"/>
  <c r="G185" i="33"/>
  <c r="E185" i="33"/>
  <c r="F185" i="33" s="1"/>
  <c r="G184" i="33"/>
  <c r="F184" i="33"/>
  <c r="E184" i="33"/>
  <c r="G183" i="33"/>
  <c r="E183" i="33"/>
  <c r="F183" i="33" s="1"/>
  <c r="G182" i="33"/>
  <c r="F182" i="33"/>
  <c r="E182" i="33"/>
  <c r="G181" i="33"/>
  <c r="E181" i="33"/>
  <c r="F181" i="33" s="1"/>
  <c r="G180" i="33"/>
  <c r="F180" i="33"/>
  <c r="E180" i="33"/>
  <c r="G179" i="33"/>
  <c r="E179" i="33"/>
  <c r="F179" i="33" s="1"/>
  <c r="G178" i="33"/>
  <c r="F178" i="33"/>
  <c r="E178" i="33"/>
  <c r="G177" i="33"/>
  <c r="E177" i="33"/>
  <c r="F177" i="33" s="1"/>
  <c r="G176" i="33"/>
  <c r="F176" i="33"/>
  <c r="E176" i="33"/>
  <c r="G175" i="33"/>
  <c r="E175" i="33"/>
  <c r="F175" i="33" s="1"/>
  <c r="G174" i="33"/>
  <c r="F174" i="33"/>
  <c r="E174" i="33"/>
  <c r="G173" i="33"/>
  <c r="E173" i="33"/>
  <c r="F173" i="33" s="1"/>
  <c r="G172" i="33"/>
  <c r="F172" i="33"/>
  <c r="E172" i="33"/>
  <c r="G171" i="33"/>
  <c r="E171" i="33"/>
  <c r="F171" i="33" s="1"/>
  <c r="G170" i="33"/>
  <c r="F170" i="33"/>
  <c r="E170" i="33"/>
  <c r="G169" i="33"/>
  <c r="E169" i="33"/>
  <c r="F169" i="33" s="1"/>
  <c r="G168" i="33"/>
  <c r="F168" i="33"/>
  <c r="E168" i="33"/>
  <c r="G167" i="33"/>
  <c r="E167" i="33"/>
  <c r="F167" i="33" s="1"/>
  <c r="G166" i="33"/>
  <c r="F166" i="33"/>
  <c r="E166" i="33"/>
  <c r="G165" i="33"/>
  <c r="E165" i="33"/>
  <c r="F165" i="33" s="1"/>
  <c r="G164" i="33"/>
  <c r="F164" i="33"/>
  <c r="E164" i="33"/>
  <c r="G163" i="33"/>
  <c r="E163" i="33"/>
  <c r="F163" i="33" s="1"/>
  <c r="G162" i="33"/>
  <c r="F162" i="33"/>
  <c r="E162" i="33"/>
  <c r="G161" i="33"/>
  <c r="E161" i="33"/>
  <c r="F161" i="33" s="1"/>
  <c r="G160" i="33"/>
  <c r="F160" i="33"/>
  <c r="E160" i="33"/>
  <c r="G159" i="33"/>
  <c r="E159" i="33"/>
  <c r="F159" i="33" s="1"/>
  <c r="G158" i="33"/>
  <c r="F158" i="33"/>
  <c r="E158" i="33"/>
  <c r="G157" i="33"/>
  <c r="E157" i="33"/>
  <c r="F157" i="33" s="1"/>
  <c r="G156" i="33"/>
  <c r="F156" i="33"/>
  <c r="E156" i="33"/>
  <c r="G155" i="33"/>
  <c r="E155" i="33"/>
  <c r="F155" i="33" s="1"/>
  <c r="G154" i="33"/>
  <c r="F154" i="33"/>
  <c r="E154" i="33"/>
  <c r="G153" i="33"/>
  <c r="E153" i="33"/>
  <c r="F153" i="33" s="1"/>
  <c r="G152" i="33"/>
  <c r="F152" i="33"/>
  <c r="E152" i="33"/>
  <c r="G151" i="33"/>
  <c r="E151" i="33"/>
  <c r="F151" i="33" s="1"/>
  <c r="G150" i="33"/>
  <c r="F150" i="33"/>
  <c r="E150" i="33"/>
  <c r="G149" i="33"/>
  <c r="E149" i="33"/>
  <c r="F149" i="33" s="1"/>
  <c r="G148" i="33"/>
  <c r="F148" i="33"/>
  <c r="E148" i="33"/>
  <c r="G147" i="33"/>
  <c r="E147" i="33"/>
  <c r="F147" i="33" s="1"/>
  <c r="G146" i="33"/>
  <c r="F146" i="33"/>
  <c r="E146" i="33"/>
  <c r="G145" i="33"/>
  <c r="E145" i="33"/>
  <c r="F145" i="33" s="1"/>
  <c r="G144" i="33"/>
  <c r="F144" i="33"/>
  <c r="E144" i="33"/>
  <c r="G143" i="33"/>
  <c r="E143" i="33"/>
  <c r="F143" i="33" s="1"/>
  <c r="G142" i="33"/>
  <c r="F142" i="33"/>
  <c r="E142" i="33"/>
  <c r="G141" i="33"/>
  <c r="E141" i="33"/>
  <c r="F141" i="33" s="1"/>
  <c r="G140" i="33"/>
  <c r="F140" i="33"/>
  <c r="E140" i="33"/>
  <c r="G139" i="33"/>
  <c r="E139" i="33"/>
  <c r="F139" i="33" s="1"/>
  <c r="G138" i="33"/>
  <c r="F138" i="33"/>
  <c r="E138" i="33"/>
  <c r="G137" i="33"/>
  <c r="E137" i="33"/>
  <c r="F137" i="33" s="1"/>
  <c r="G136" i="33"/>
  <c r="F136" i="33"/>
  <c r="E136" i="33"/>
  <c r="G135" i="33"/>
  <c r="E135" i="33"/>
  <c r="F135" i="33" s="1"/>
  <c r="G134" i="33"/>
  <c r="F134" i="33"/>
  <c r="E134" i="33"/>
  <c r="G133" i="33"/>
  <c r="E133" i="33"/>
  <c r="F133" i="33" s="1"/>
  <c r="G132" i="33"/>
  <c r="F132" i="33"/>
  <c r="E132" i="33"/>
  <c r="G131" i="33"/>
  <c r="E131" i="33"/>
  <c r="F131" i="33" s="1"/>
  <c r="G130" i="33"/>
  <c r="F130" i="33"/>
  <c r="E130" i="33"/>
  <c r="G129" i="33"/>
  <c r="F129" i="33"/>
  <c r="E129" i="33"/>
  <c r="G128" i="33"/>
  <c r="F128" i="33"/>
  <c r="E128" i="33"/>
  <c r="G127" i="33"/>
  <c r="E127" i="33"/>
  <c r="F127" i="33" s="1"/>
  <c r="G126" i="33"/>
  <c r="F126" i="33"/>
  <c r="E126" i="33"/>
  <c r="G125" i="33"/>
  <c r="F125" i="33"/>
  <c r="E125" i="33"/>
  <c r="G124" i="33"/>
  <c r="F124" i="33"/>
  <c r="E124" i="33"/>
  <c r="G123" i="33"/>
  <c r="E123" i="33"/>
  <c r="F123" i="33" s="1"/>
  <c r="G122" i="33"/>
  <c r="F122" i="33"/>
  <c r="E122" i="33"/>
  <c r="G121" i="33"/>
  <c r="F121" i="33"/>
  <c r="E121" i="33"/>
  <c r="G120" i="33"/>
  <c r="F120" i="33"/>
  <c r="E120" i="33"/>
  <c r="G119" i="33"/>
  <c r="E119" i="33"/>
  <c r="F119" i="33" s="1"/>
  <c r="G118" i="33"/>
  <c r="F118" i="33"/>
  <c r="E118" i="33"/>
  <c r="G117" i="33"/>
  <c r="F117" i="33"/>
  <c r="E117" i="33"/>
  <c r="G116" i="33"/>
  <c r="F116" i="33"/>
  <c r="E116" i="33"/>
  <c r="G115" i="33"/>
  <c r="E115" i="33"/>
  <c r="F115" i="33" s="1"/>
  <c r="G114" i="33"/>
  <c r="E114" i="33"/>
  <c r="F114" i="33" s="1"/>
  <c r="G113" i="33"/>
  <c r="F113" i="33"/>
  <c r="E113" i="33"/>
  <c r="G112" i="33"/>
  <c r="F112" i="33"/>
  <c r="E112" i="33"/>
  <c r="G111" i="33"/>
  <c r="E111" i="33"/>
  <c r="F111" i="33" s="1"/>
  <c r="G110" i="33"/>
  <c r="E110" i="33"/>
  <c r="F110" i="33" s="1"/>
  <c r="G109" i="33"/>
  <c r="E109" i="33"/>
  <c r="F109" i="33" s="1"/>
  <c r="G108" i="33"/>
  <c r="F108" i="33"/>
  <c r="E108" i="33"/>
  <c r="G107" i="33"/>
  <c r="E107" i="33"/>
  <c r="F107" i="33" s="1"/>
  <c r="G106" i="33"/>
  <c r="E106" i="33"/>
  <c r="F106" i="33" s="1"/>
  <c r="G105" i="33"/>
  <c r="F105" i="33"/>
  <c r="E105" i="33"/>
  <c r="G104" i="33"/>
  <c r="F104" i="33"/>
  <c r="E104" i="33"/>
  <c r="G103" i="33"/>
  <c r="E103" i="33"/>
  <c r="F103" i="33" s="1"/>
  <c r="G102" i="33"/>
  <c r="E102" i="33"/>
  <c r="F102" i="33" s="1"/>
  <c r="G101" i="33"/>
  <c r="F101" i="33"/>
  <c r="E101" i="33"/>
  <c r="G100" i="33"/>
  <c r="F100" i="33"/>
  <c r="E100" i="33"/>
  <c r="G99" i="33"/>
  <c r="E99" i="33"/>
  <c r="F99" i="33" s="1"/>
  <c r="G98" i="33"/>
  <c r="E98" i="33"/>
  <c r="F98" i="33" s="1"/>
  <c r="G97" i="33"/>
  <c r="F97" i="33"/>
  <c r="E97" i="33"/>
  <c r="G96" i="33"/>
  <c r="F96" i="33"/>
  <c r="E96" i="33"/>
  <c r="G95" i="33"/>
  <c r="E95" i="33"/>
  <c r="F95" i="33" s="1"/>
  <c r="G94" i="33"/>
  <c r="E94" i="33"/>
  <c r="F94" i="33" s="1"/>
  <c r="G93" i="33"/>
  <c r="F93" i="33"/>
  <c r="E93" i="33"/>
  <c r="G92" i="33"/>
  <c r="F92" i="33"/>
  <c r="E92" i="33"/>
  <c r="G91" i="33"/>
  <c r="E91" i="33"/>
  <c r="F91" i="33" s="1"/>
  <c r="G90" i="33"/>
  <c r="E90" i="33"/>
  <c r="F90" i="33" s="1"/>
  <c r="G89" i="33"/>
  <c r="F89" i="33"/>
  <c r="E89" i="33"/>
  <c r="G88" i="33"/>
  <c r="F88" i="33"/>
  <c r="E88" i="33"/>
  <c r="G87" i="33"/>
  <c r="E87" i="33"/>
  <c r="F87" i="33" s="1"/>
  <c r="G86" i="33"/>
  <c r="E86" i="33"/>
  <c r="F86" i="33" s="1"/>
  <c r="G85" i="33"/>
  <c r="F85" i="33"/>
  <c r="E85" i="33"/>
  <c r="G84" i="33"/>
  <c r="F84" i="33"/>
  <c r="E84" i="33"/>
  <c r="G83" i="33"/>
  <c r="E83" i="33"/>
  <c r="F83" i="33" s="1"/>
  <c r="G82" i="33"/>
  <c r="E82" i="33"/>
  <c r="F82" i="33" s="1"/>
  <c r="G81" i="33"/>
  <c r="F81" i="33"/>
  <c r="E81" i="33"/>
  <c r="G80" i="33"/>
  <c r="F80" i="33"/>
  <c r="E80" i="33"/>
  <c r="G79" i="33"/>
  <c r="E79" i="33"/>
  <c r="F79" i="33" s="1"/>
  <c r="G78" i="33"/>
  <c r="E78" i="33"/>
  <c r="F78" i="33" s="1"/>
  <c r="G77" i="33"/>
  <c r="F77" i="33"/>
  <c r="E77" i="33"/>
  <c r="G76" i="33"/>
  <c r="F76" i="33"/>
  <c r="E76" i="33"/>
  <c r="G75" i="33"/>
  <c r="E75" i="33"/>
  <c r="F75" i="33" s="1"/>
  <c r="G74" i="33"/>
  <c r="E74" i="33"/>
  <c r="F74" i="33" s="1"/>
  <c r="G73" i="33"/>
  <c r="F73" i="33"/>
  <c r="E73" i="33"/>
  <c r="G72" i="33"/>
  <c r="F72" i="33"/>
  <c r="E72" i="33"/>
  <c r="G71" i="33"/>
  <c r="E71" i="33"/>
  <c r="F71" i="33" s="1"/>
  <c r="G70" i="33"/>
  <c r="E70" i="33"/>
  <c r="F70" i="33" s="1"/>
  <c r="G69" i="33"/>
  <c r="F69" i="33"/>
  <c r="E69" i="33"/>
  <c r="G68" i="33"/>
  <c r="F68" i="33"/>
  <c r="E68" i="33"/>
  <c r="G67" i="33"/>
  <c r="E67" i="33"/>
  <c r="F67" i="33" s="1"/>
  <c r="G66" i="33"/>
  <c r="E66" i="33"/>
  <c r="F66" i="33" s="1"/>
  <c r="G65" i="33"/>
  <c r="F65" i="33"/>
  <c r="E65" i="33"/>
  <c r="G64" i="33"/>
  <c r="F64" i="33"/>
  <c r="E64" i="33"/>
  <c r="G63" i="33"/>
  <c r="E63" i="33"/>
  <c r="F63" i="33" s="1"/>
  <c r="G62" i="33"/>
  <c r="E62" i="33"/>
  <c r="F62" i="33" s="1"/>
  <c r="G61" i="33"/>
  <c r="F61" i="33"/>
  <c r="E61" i="33"/>
  <c r="G60" i="33"/>
  <c r="F60" i="33"/>
  <c r="E60" i="33"/>
  <c r="G59" i="33"/>
  <c r="E59" i="33"/>
  <c r="F59" i="33" s="1"/>
  <c r="G58" i="33"/>
  <c r="E58" i="33"/>
  <c r="F58" i="33" s="1"/>
  <c r="G57" i="33"/>
  <c r="F57" i="33"/>
  <c r="E57" i="33"/>
  <c r="G56" i="33"/>
  <c r="F56" i="33"/>
  <c r="E56" i="33"/>
  <c r="G55" i="33"/>
  <c r="E55" i="33"/>
  <c r="F55" i="33" s="1"/>
  <c r="G54" i="33"/>
  <c r="E54" i="33"/>
  <c r="F54" i="33" s="1"/>
  <c r="G53" i="33"/>
  <c r="F53" i="33"/>
  <c r="E53" i="33"/>
  <c r="G52" i="33"/>
  <c r="F52" i="33"/>
  <c r="E52" i="33"/>
  <c r="G51" i="33"/>
  <c r="E51" i="33"/>
  <c r="F51" i="33" s="1"/>
  <c r="G50" i="33"/>
  <c r="E50" i="33"/>
  <c r="F50" i="33" s="1"/>
  <c r="G49" i="33"/>
  <c r="E49" i="33"/>
  <c r="F49" i="33" s="1"/>
  <c r="G48" i="33"/>
  <c r="F48" i="33"/>
  <c r="E48" i="33"/>
  <c r="G47" i="33"/>
  <c r="E47" i="33"/>
  <c r="F47" i="33" s="1"/>
  <c r="G46" i="33"/>
  <c r="E46" i="33"/>
  <c r="F46" i="33" s="1"/>
  <c r="G45" i="33"/>
  <c r="E45" i="33"/>
  <c r="F45" i="33" s="1"/>
  <c r="G44" i="33"/>
  <c r="F44" i="33"/>
  <c r="E44" i="33"/>
  <c r="G43" i="33"/>
  <c r="E43" i="33"/>
  <c r="F43" i="33" s="1"/>
  <c r="G42" i="33"/>
  <c r="E42" i="33"/>
  <c r="F42" i="33" s="1"/>
  <c r="G41" i="33"/>
  <c r="E41" i="33"/>
  <c r="F41" i="33" s="1"/>
  <c r="G40" i="33"/>
  <c r="F40" i="33"/>
  <c r="E40" i="33"/>
  <c r="G39" i="33"/>
  <c r="E39" i="33"/>
  <c r="F39" i="33" s="1"/>
  <c r="G38" i="33"/>
  <c r="E38" i="33"/>
  <c r="F38" i="33" s="1"/>
  <c r="G37" i="33"/>
  <c r="F37" i="33"/>
  <c r="E37" i="33"/>
  <c r="G36" i="33"/>
  <c r="F36" i="33"/>
  <c r="E36" i="33"/>
  <c r="G35" i="33"/>
  <c r="E35" i="33"/>
  <c r="F35" i="33" s="1"/>
  <c r="G34" i="33"/>
  <c r="E34" i="33"/>
  <c r="F34" i="33" s="1"/>
  <c r="G33" i="33"/>
  <c r="E33" i="33"/>
  <c r="F33" i="33" s="1"/>
  <c r="G32" i="33"/>
  <c r="F32" i="33"/>
  <c r="E32" i="33"/>
  <c r="G31" i="33"/>
  <c r="E31" i="33"/>
  <c r="F31" i="33" s="1"/>
  <c r="G30" i="33"/>
  <c r="E30" i="33"/>
  <c r="F30" i="33" s="1"/>
  <c r="G29" i="33"/>
  <c r="E29" i="33"/>
  <c r="F29" i="33" s="1"/>
  <c r="G28" i="33"/>
  <c r="F28" i="33"/>
  <c r="E28" i="33"/>
  <c r="G27" i="33"/>
  <c r="E27" i="33"/>
  <c r="F27" i="33" s="1"/>
  <c r="G26" i="33"/>
  <c r="E26" i="33"/>
  <c r="F26" i="33" s="1"/>
  <c r="G25" i="33"/>
  <c r="E25" i="33"/>
  <c r="F25" i="33" s="1"/>
  <c r="G24" i="33"/>
  <c r="F24" i="33"/>
  <c r="E24" i="33"/>
  <c r="G23" i="33"/>
  <c r="E23" i="33"/>
  <c r="F23" i="33" s="1"/>
  <c r="G22" i="33"/>
  <c r="E22" i="33"/>
  <c r="F22" i="33" s="1"/>
  <c r="G21" i="33"/>
  <c r="E21" i="33"/>
  <c r="F21" i="33" s="1"/>
  <c r="G20" i="33"/>
  <c r="F20" i="33"/>
  <c r="E20" i="33"/>
  <c r="G19" i="33"/>
  <c r="E19" i="33"/>
  <c r="F19" i="33" s="1"/>
  <c r="G18" i="33"/>
  <c r="E18" i="33"/>
  <c r="F18" i="33" s="1"/>
  <c r="G17" i="33"/>
  <c r="E17" i="33"/>
  <c r="F17" i="33" s="1"/>
  <c r="G16" i="33"/>
  <c r="F16" i="33"/>
  <c r="E16" i="33"/>
  <c r="G15" i="33"/>
  <c r="E15" i="33"/>
  <c r="F15" i="33" s="1"/>
  <c r="G14" i="33"/>
  <c r="E14" i="33"/>
  <c r="F14" i="33" s="1"/>
  <c r="G13" i="33"/>
  <c r="E13" i="33"/>
  <c r="F13" i="33" s="1"/>
  <c r="G12" i="33"/>
  <c r="F12" i="33"/>
  <c r="E12" i="33"/>
  <c r="G11" i="33"/>
  <c r="E11" i="33"/>
  <c r="F11" i="33" s="1"/>
  <c r="G10" i="33"/>
  <c r="E10" i="33"/>
  <c r="F10" i="33" s="1"/>
  <c r="G9" i="33"/>
  <c r="E9" i="33"/>
  <c r="F9" i="33" s="1"/>
  <c r="G8" i="33"/>
  <c r="F8" i="33"/>
  <c r="E8" i="33"/>
  <c r="G7" i="33"/>
  <c r="E7" i="33"/>
  <c r="F7" i="33" s="1"/>
  <c r="G6" i="33"/>
  <c r="E6" i="33"/>
  <c r="F6" i="33" s="1"/>
  <c r="G5" i="33"/>
  <c r="E5" i="33"/>
  <c r="F5" i="33" s="1"/>
  <c r="G4" i="33"/>
  <c r="E4" i="33"/>
  <c r="F4" i="33" s="1"/>
  <c r="M24" i="29"/>
  <c r="M23" i="29"/>
  <c r="M22" i="29"/>
  <c r="G672" i="29"/>
  <c r="G671" i="29"/>
  <c r="G670" i="29"/>
  <c r="G669" i="29"/>
  <c r="G668" i="29"/>
  <c r="G667" i="29"/>
  <c r="G666" i="29"/>
  <c r="G665" i="29"/>
  <c r="G664" i="29"/>
  <c r="G663" i="29"/>
  <c r="G662" i="29"/>
  <c r="G661" i="29"/>
  <c r="G660" i="29"/>
  <c r="G659" i="29"/>
  <c r="G658" i="29"/>
  <c r="G657" i="29"/>
  <c r="G656" i="29"/>
  <c r="G655" i="29"/>
  <c r="G654" i="29"/>
  <c r="G653" i="29"/>
  <c r="G652" i="29"/>
  <c r="G651" i="29"/>
  <c r="G650" i="29"/>
  <c r="G649" i="29"/>
  <c r="G648" i="29"/>
  <c r="G647" i="29"/>
  <c r="G646" i="29"/>
  <c r="G645" i="29"/>
  <c r="G644" i="29"/>
  <c r="G643" i="29"/>
  <c r="G642" i="29"/>
  <c r="G641" i="29"/>
  <c r="G640" i="29"/>
  <c r="G639" i="29"/>
  <c r="G638" i="29"/>
  <c r="G637" i="29"/>
  <c r="G636" i="29"/>
  <c r="G635" i="29"/>
  <c r="G634" i="29"/>
  <c r="G633" i="29"/>
  <c r="G632" i="29"/>
  <c r="G631" i="29"/>
  <c r="G630" i="29"/>
  <c r="G629" i="29"/>
  <c r="G628" i="29"/>
  <c r="G627" i="29"/>
  <c r="G626" i="29"/>
  <c r="G625" i="29"/>
  <c r="G624" i="29"/>
  <c r="G623" i="29"/>
  <c r="G622" i="29"/>
  <c r="G621" i="29"/>
  <c r="G620" i="29"/>
  <c r="G619" i="29"/>
  <c r="G618" i="29"/>
  <c r="G617" i="29"/>
  <c r="G616" i="29"/>
  <c r="G615" i="29"/>
  <c r="G614" i="29"/>
  <c r="G613" i="29"/>
  <c r="G612" i="29"/>
  <c r="G611" i="29"/>
  <c r="G610" i="29"/>
  <c r="G609" i="29"/>
  <c r="G608" i="29"/>
  <c r="G607" i="29"/>
  <c r="G606" i="29"/>
  <c r="G605" i="29"/>
  <c r="G604" i="29"/>
  <c r="G603" i="29"/>
  <c r="G602" i="29"/>
  <c r="G601" i="29"/>
  <c r="G600" i="29"/>
  <c r="G599" i="29"/>
  <c r="G598" i="29"/>
  <c r="G597" i="29"/>
  <c r="G596" i="29"/>
  <c r="G595" i="29"/>
  <c r="G594" i="29"/>
  <c r="G593" i="29"/>
  <c r="G592" i="29"/>
  <c r="G591" i="29"/>
  <c r="G590" i="29"/>
  <c r="G589" i="29"/>
  <c r="G588" i="29"/>
  <c r="G587" i="29"/>
  <c r="G586" i="29"/>
  <c r="G585" i="29"/>
  <c r="G584" i="29"/>
  <c r="G583" i="29"/>
  <c r="G582" i="29"/>
  <c r="G581" i="29"/>
  <c r="G580" i="29"/>
  <c r="G579" i="29"/>
  <c r="G578" i="29"/>
  <c r="G577" i="29"/>
  <c r="G576" i="29"/>
  <c r="G575" i="29"/>
  <c r="G574" i="29"/>
  <c r="G573" i="29"/>
  <c r="G572" i="29"/>
  <c r="G571" i="29"/>
  <c r="G570" i="29"/>
  <c r="G569" i="29"/>
  <c r="G568" i="29"/>
  <c r="G567" i="29"/>
  <c r="G566" i="29"/>
  <c r="G565" i="29"/>
  <c r="G564" i="29"/>
  <c r="G563" i="29"/>
  <c r="G562" i="29"/>
  <c r="G561" i="29"/>
  <c r="G560" i="29"/>
  <c r="G559" i="29"/>
  <c r="G558" i="29"/>
  <c r="G557" i="29"/>
  <c r="G556" i="29"/>
  <c r="G555" i="29"/>
  <c r="G554" i="29"/>
  <c r="G553" i="29"/>
  <c r="G552" i="29"/>
  <c r="G551" i="29"/>
  <c r="G550" i="29"/>
  <c r="G549" i="29"/>
  <c r="G548" i="29"/>
  <c r="G547" i="29"/>
  <c r="G546" i="29"/>
  <c r="G545" i="29"/>
  <c r="G544" i="29"/>
  <c r="G543" i="29"/>
  <c r="G542" i="29"/>
  <c r="G541" i="29"/>
  <c r="G540" i="29"/>
  <c r="G539" i="29"/>
  <c r="G538" i="29"/>
  <c r="G537" i="29"/>
  <c r="G536" i="29"/>
  <c r="G535" i="29"/>
  <c r="G534" i="29"/>
  <c r="G533" i="29"/>
  <c r="G532" i="29"/>
  <c r="G531" i="29"/>
  <c r="G530" i="29"/>
  <c r="G529" i="29"/>
  <c r="G528" i="29"/>
  <c r="G527" i="29"/>
  <c r="G526" i="29"/>
  <c r="G525" i="29"/>
  <c r="G524" i="29"/>
  <c r="G523" i="29"/>
  <c r="G522" i="29"/>
  <c r="G521" i="29"/>
  <c r="G520" i="29"/>
  <c r="G519" i="29"/>
  <c r="G518" i="29"/>
  <c r="G517" i="29"/>
  <c r="G516" i="29"/>
  <c r="G515" i="29"/>
  <c r="G514" i="29"/>
  <c r="G513" i="29"/>
  <c r="G512" i="29"/>
  <c r="G511" i="29"/>
  <c r="G510" i="29"/>
  <c r="G509" i="29"/>
  <c r="G508" i="29"/>
  <c r="G507" i="29"/>
  <c r="G506" i="29"/>
  <c r="G505" i="29"/>
  <c r="G504" i="29"/>
  <c r="G503" i="29"/>
  <c r="G502" i="29"/>
  <c r="G501" i="29"/>
  <c r="G500" i="29"/>
  <c r="G499" i="29"/>
  <c r="G498" i="29"/>
  <c r="G497" i="29"/>
  <c r="G496" i="29"/>
  <c r="G495" i="29"/>
  <c r="G494" i="29"/>
  <c r="G493" i="29"/>
  <c r="G492" i="29"/>
  <c r="G491" i="29"/>
  <c r="G490" i="29"/>
  <c r="G489" i="29"/>
  <c r="G488" i="29"/>
  <c r="G487" i="29"/>
  <c r="G486" i="29"/>
  <c r="G485" i="29"/>
  <c r="G484" i="29"/>
  <c r="G483" i="29"/>
  <c r="G482" i="29"/>
  <c r="G481" i="29"/>
  <c r="G480" i="29"/>
  <c r="G479" i="29"/>
  <c r="G478" i="29"/>
  <c r="G477" i="29"/>
  <c r="G476" i="29"/>
  <c r="G475" i="29"/>
  <c r="G474" i="29"/>
  <c r="G473" i="29"/>
  <c r="G472" i="29"/>
  <c r="G471" i="29"/>
  <c r="G470" i="29"/>
  <c r="G469" i="29"/>
  <c r="G468" i="29"/>
  <c r="G467" i="29"/>
  <c r="G466" i="29"/>
  <c r="G465" i="29"/>
  <c r="G464" i="29"/>
  <c r="G463" i="29"/>
  <c r="G462" i="29"/>
  <c r="G461" i="29"/>
  <c r="G460" i="29"/>
  <c r="G459" i="29"/>
  <c r="G458" i="29"/>
  <c r="G457" i="29"/>
  <c r="G456" i="29"/>
  <c r="G455" i="29"/>
  <c r="G454" i="29"/>
  <c r="G453" i="29"/>
  <c r="G452" i="29"/>
  <c r="G451" i="29"/>
  <c r="G450" i="29"/>
  <c r="G449" i="29"/>
  <c r="G448" i="29"/>
  <c r="G447" i="29"/>
  <c r="G446" i="29"/>
  <c r="G445" i="29"/>
  <c r="G444" i="29"/>
  <c r="G443" i="29"/>
  <c r="G442" i="29"/>
  <c r="G441" i="29"/>
  <c r="G440" i="29"/>
  <c r="G439" i="29"/>
  <c r="G438" i="29"/>
  <c r="G437" i="29"/>
  <c r="G436" i="29"/>
  <c r="G435" i="29"/>
  <c r="G434" i="29"/>
  <c r="G433" i="29"/>
  <c r="G432" i="29"/>
  <c r="G431" i="29"/>
  <c r="G430" i="29"/>
  <c r="G429" i="29"/>
  <c r="G428" i="29"/>
  <c r="G427" i="29"/>
  <c r="G426" i="29"/>
  <c r="G425" i="29"/>
  <c r="G424" i="29"/>
  <c r="G423" i="29"/>
  <c r="G422" i="29"/>
  <c r="G421" i="29"/>
  <c r="G420" i="29"/>
  <c r="G419" i="29"/>
  <c r="G418" i="29"/>
  <c r="G417" i="29"/>
  <c r="G416" i="29"/>
  <c r="G415" i="29"/>
  <c r="G414" i="29"/>
  <c r="G413" i="29"/>
  <c r="G412" i="29"/>
  <c r="G411" i="29"/>
  <c r="G410" i="29"/>
  <c r="G409" i="29"/>
  <c r="G408" i="29"/>
  <c r="G407" i="29"/>
  <c r="G406" i="29"/>
  <c r="G405" i="29"/>
  <c r="G404" i="29"/>
  <c r="G403" i="29"/>
  <c r="G402" i="29"/>
  <c r="G401" i="29"/>
  <c r="G400" i="29"/>
  <c r="G399" i="29"/>
  <c r="G398" i="29"/>
  <c r="G397" i="29"/>
  <c r="G396" i="29"/>
  <c r="G395" i="29"/>
  <c r="G394" i="29"/>
  <c r="G393" i="29"/>
  <c r="G392" i="29"/>
  <c r="G391" i="29"/>
  <c r="G390" i="29"/>
  <c r="G389" i="29"/>
  <c r="G388" i="29"/>
  <c r="G387" i="29"/>
  <c r="G386" i="29"/>
  <c r="G385" i="29"/>
  <c r="G384" i="29"/>
  <c r="G383" i="29"/>
  <c r="G382" i="29"/>
  <c r="G381" i="29"/>
  <c r="G380" i="29"/>
  <c r="G379" i="29"/>
  <c r="G378" i="29"/>
  <c r="G377" i="29"/>
  <c r="G376" i="29"/>
  <c r="G375" i="29"/>
  <c r="G374" i="29"/>
  <c r="G373" i="29"/>
  <c r="G372" i="29"/>
  <c r="G371" i="29"/>
  <c r="G370" i="29"/>
  <c r="G369" i="29"/>
  <c r="G368" i="29"/>
  <c r="G367" i="29"/>
  <c r="G366" i="29"/>
  <c r="G365" i="29"/>
  <c r="G364" i="29"/>
  <c r="G363" i="29"/>
  <c r="G362" i="29"/>
  <c r="G361" i="29"/>
  <c r="G360" i="29"/>
  <c r="G359" i="29"/>
  <c r="G358" i="29"/>
  <c r="G357" i="29"/>
  <c r="G356" i="29"/>
  <c r="G355" i="29"/>
  <c r="G354" i="29"/>
  <c r="G353" i="29"/>
  <c r="G352" i="29"/>
  <c r="G351" i="29"/>
  <c r="G350" i="29"/>
  <c r="G349" i="29"/>
  <c r="G348" i="29"/>
  <c r="G347" i="29"/>
  <c r="G346" i="29"/>
  <c r="G345" i="29"/>
  <c r="G344" i="29"/>
  <c r="G343" i="29"/>
  <c r="G342" i="29"/>
  <c r="G341" i="29"/>
  <c r="G340" i="29"/>
  <c r="G339" i="29"/>
  <c r="G338" i="29"/>
  <c r="G337" i="29"/>
  <c r="G336" i="29"/>
  <c r="G335" i="29"/>
  <c r="G334" i="29"/>
  <c r="G333" i="29"/>
  <c r="G332" i="29"/>
  <c r="G331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G318" i="29"/>
  <c r="G317" i="29"/>
  <c r="G316" i="29"/>
  <c r="G315" i="29"/>
  <c r="G314" i="29"/>
  <c r="G313" i="29"/>
  <c r="G312" i="29"/>
  <c r="G311" i="29"/>
  <c r="G310" i="29"/>
  <c r="G309" i="29"/>
  <c r="G308" i="29"/>
  <c r="G307" i="29"/>
  <c r="G306" i="29"/>
  <c r="G305" i="29"/>
  <c r="G304" i="29"/>
  <c r="G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G182" i="29"/>
  <c r="G181" i="29"/>
  <c r="G180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6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G7" i="29"/>
  <c r="E672" i="29"/>
  <c r="F672" i="29" s="1"/>
  <c r="F671" i="29"/>
  <c r="E671" i="29"/>
  <c r="E670" i="29"/>
  <c r="F670" i="29" s="1"/>
  <c r="E669" i="29"/>
  <c r="F669" i="29" s="1"/>
  <c r="E668" i="29"/>
  <c r="F668" i="29" s="1"/>
  <c r="E667" i="29"/>
  <c r="F667" i="29" s="1"/>
  <c r="F666" i="29"/>
  <c r="E666" i="29"/>
  <c r="E665" i="29"/>
  <c r="F665" i="29" s="1"/>
  <c r="E664" i="29"/>
  <c r="F664" i="29" s="1"/>
  <c r="F663" i="29"/>
  <c r="E663" i="29"/>
  <c r="E662" i="29"/>
  <c r="F662" i="29" s="1"/>
  <c r="E661" i="29"/>
  <c r="F661" i="29" s="1"/>
  <c r="E660" i="29"/>
  <c r="F660" i="29" s="1"/>
  <c r="E659" i="29"/>
  <c r="F659" i="29" s="1"/>
  <c r="F658" i="29"/>
  <c r="E658" i="29"/>
  <c r="E657" i="29"/>
  <c r="F657" i="29" s="1"/>
  <c r="E656" i="29"/>
  <c r="F656" i="29" s="1"/>
  <c r="F655" i="29"/>
  <c r="E655" i="29"/>
  <c r="E654" i="29"/>
  <c r="F654" i="29" s="1"/>
  <c r="E653" i="29"/>
  <c r="F653" i="29" s="1"/>
  <c r="E652" i="29"/>
  <c r="F652" i="29" s="1"/>
  <c r="E651" i="29"/>
  <c r="F651" i="29" s="1"/>
  <c r="F650" i="29"/>
  <c r="E650" i="29"/>
  <c r="E649" i="29"/>
  <c r="F649" i="29" s="1"/>
  <c r="E648" i="29"/>
  <c r="F648" i="29" s="1"/>
  <c r="E647" i="29"/>
  <c r="F647" i="29" s="1"/>
  <c r="F646" i="29"/>
  <c r="E646" i="29"/>
  <c r="E645" i="29"/>
  <c r="F645" i="29" s="1"/>
  <c r="E644" i="29"/>
  <c r="F644" i="29" s="1"/>
  <c r="F643" i="29"/>
  <c r="E643" i="29"/>
  <c r="E642" i="29"/>
  <c r="F642" i="29" s="1"/>
  <c r="E641" i="29"/>
  <c r="F641" i="29" s="1"/>
  <c r="E640" i="29"/>
  <c r="F640" i="29" s="1"/>
  <c r="E639" i="29"/>
  <c r="F639" i="29" s="1"/>
  <c r="F638" i="29"/>
  <c r="E638" i="29"/>
  <c r="E637" i="29"/>
  <c r="F637" i="29" s="1"/>
  <c r="E636" i="29"/>
  <c r="F636" i="29" s="1"/>
  <c r="F635" i="29"/>
  <c r="E635" i="29"/>
  <c r="E634" i="29"/>
  <c r="F634" i="29" s="1"/>
  <c r="E633" i="29"/>
  <c r="F633" i="29" s="1"/>
  <c r="E632" i="29"/>
  <c r="F632" i="29" s="1"/>
  <c r="E631" i="29"/>
  <c r="F631" i="29" s="1"/>
  <c r="F630" i="29"/>
  <c r="E630" i="29"/>
  <c r="E629" i="29"/>
  <c r="F629" i="29" s="1"/>
  <c r="E628" i="29"/>
  <c r="F628" i="29" s="1"/>
  <c r="F627" i="29"/>
  <c r="E627" i="29"/>
  <c r="E626" i="29"/>
  <c r="F626" i="29" s="1"/>
  <c r="E625" i="29"/>
  <c r="F625" i="29" s="1"/>
  <c r="E624" i="29"/>
  <c r="F624" i="29" s="1"/>
  <c r="E623" i="29"/>
  <c r="F623" i="29" s="1"/>
  <c r="F622" i="29"/>
  <c r="E622" i="29"/>
  <c r="E621" i="29"/>
  <c r="F621" i="29" s="1"/>
  <c r="E620" i="29"/>
  <c r="F620" i="29" s="1"/>
  <c r="E619" i="29"/>
  <c r="F619" i="29" s="1"/>
  <c r="E618" i="29"/>
  <c r="F618" i="29" s="1"/>
  <c r="E617" i="29"/>
  <c r="F617" i="29" s="1"/>
  <c r="E616" i="29"/>
  <c r="F616" i="29" s="1"/>
  <c r="E615" i="29"/>
  <c r="F615" i="29" s="1"/>
  <c r="E614" i="29"/>
  <c r="F614" i="29" s="1"/>
  <c r="E613" i="29"/>
  <c r="F613" i="29" s="1"/>
  <c r="E612" i="29"/>
  <c r="F612" i="29" s="1"/>
  <c r="E611" i="29"/>
  <c r="F611" i="29" s="1"/>
  <c r="E610" i="29"/>
  <c r="F610" i="29" s="1"/>
  <c r="E609" i="29"/>
  <c r="F609" i="29" s="1"/>
  <c r="E608" i="29"/>
  <c r="F608" i="29" s="1"/>
  <c r="E607" i="29"/>
  <c r="F607" i="29" s="1"/>
  <c r="F606" i="29"/>
  <c r="E606" i="29"/>
  <c r="E605" i="29"/>
  <c r="F605" i="29" s="1"/>
  <c r="E604" i="29"/>
  <c r="F604" i="29" s="1"/>
  <c r="E603" i="29"/>
  <c r="F603" i="29" s="1"/>
  <c r="E602" i="29"/>
  <c r="F602" i="29" s="1"/>
  <c r="E601" i="29"/>
  <c r="F601" i="29" s="1"/>
  <c r="E600" i="29"/>
  <c r="F600" i="29" s="1"/>
  <c r="E599" i="29"/>
  <c r="F599" i="29" s="1"/>
  <c r="E598" i="29"/>
  <c r="F598" i="29" s="1"/>
  <c r="E597" i="29"/>
  <c r="F597" i="29" s="1"/>
  <c r="E596" i="29"/>
  <c r="F596" i="29" s="1"/>
  <c r="E595" i="29"/>
  <c r="F595" i="29" s="1"/>
  <c r="E594" i="29"/>
  <c r="F594" i="29" s="1"/>
  <c r="E593" i="29"/>
  <c r="F593" i="29" s="1"/>
  <c r="E592" i="29"/>
  <c r="F592" i="29" s="1"/>
  <c r="E591" i="29"/>
  <c r="F591" i="29" s="1"/>
  <c r="F590" i="29"/>
  <c r="E590" i="29"/>
  <c r="E589" i="29"/>
  <c r="F589" i="29" s="1"/>
  <c r="E588" i="29"/>
  <c r="F588" i="29" s="1"/>
  <c r="E587" i="29"/>
  <c r="F587" i="29" s="1"/>
  <c r="F586" i="29"/>
  <c r="E586" i="29"/>
  <c r="E585" i="29"/>
  <c r="F585" i="29" s="1"/>
  <c r="E584" i="29"/>
  <c r="F584" i="29" s="1"/>
  <c r="E583" i="29"/>
  <c r="F583" i="29" s="1"/>
  <c r="E582" i="29"/>
  <c r="F582" i="29" s="1"/>
  <c r="E581" i="29"/>
  <c r="F581" i="29" s="1"/>
  <c r="E580" i="29"/>
  <c r="F580" i="29" s="1"/>
  <c r="E579" i="29"/>
  <c r="F579" i="29" s="1"/>
  <c r="E578" i="29"/>
  <c r="F578" i="29" s="1"/>
  <c r="E577" i="29"/>
  <c r="F577" i="29" s="1"/>
  <c r="E576" i="29"/>
  <c r="F576" i="29" s="1"/>
  <c r="E575" i="29"/>
  <c r="F575" i="29" s="1"/>
  <c r="F574" i="29"/>
  <c r="E574" i="29"/>
  <c r="E573" i="29"/>
  <c r="F573" i="29" s="1"/>
  <c r="E572" i="29"/>
  <c r="F572" i="29" s="1"/>
  <c r="E571" i="29"/>
  <c r="F571" i="29" s="1"/>
  <c r="F570" i="29"/>
  <c r="E570" i="29"/>
  <c r="E569" i="29"/>
  <c r="F569" i="29" s="1"/>
  <c r="E568" i="29"/>
  <c r="F568" i="29" s="1"/>
  <c r="E567" i="29"/>
  <c r="F567" i="29" s="1"/>
  <c r="E566" i="29"/>
  <c r="F566" i="29" s="1"/>
  <c r="E565" i="29"/>
  <c r="F565" i="29" s="1"/>
  <c r="E564" i="29"/>
  <c r="F564" i="29" s="1"/>
  <c r="E563" i="29"/>
  <c r="F563" i="29" s="1"/>
  <c r="E562" i="29"/>
  <c r="F562" i="29" s="1"/>
  <c r="E561" i="29"/>
  <c r="F561" i="29" s="1"/>
  <c r="E560" i="29"/>
  <c r="F560" i="29" s="1"/>
  <c r="E559" i="29"/>
  <c r="F559" i="29" s="1"/>
  <c r="F558" i="29"/>
  <c r="E558" i="29"/>
  <c r="E557" i="29"/>
  <c r="F557" i="29" s="1"/>
  <c r="E556" i="29"/>
  <c r="F556" i="29" s="1"/>
  <c r="E555" i="29"/>
  <c r="F555" i="29" s="1"/>
  <c r="F554" i="29"/>
  <c r="E554" i="29"/>
  <c r="E553" i="29"/>
  <c r="F553" i="29" s="1"/>
  <c r="E552" i="29"/>
  <c r="F552" i="29" s="1"/>
  <c r="E551" i="29"/>
  <c r="F551" i="29" s="1"/>
  <c r="E550" i="29"/>
  <c r="F550" i="29" s="1"/>
  <c r="E549" i="29"/>
  <c r="F549" i="29" s="1"/>
  <c r="E548" i="29"/>
  <c r="F548" i="29" s="1"/>
  <c r="E547" i="29"/>
  <c r="F547" i="29" s="1"/>
  <c r="E546" i="29"/>
  <c r="F546" i="29" s="1"/>
  <c r="E545" i="29"/>
  <c r="F545" i="29" s="1"/>
  <c r="E544" i="29"/>
  <c r="F544" i="29" s="1"/>
  <c r="E543" i="29"/>
  <c r="F543" i="29" s="1"/>
  <c r="F542" i="29"/>
  <c r="E542" i="29"/>
  <c r="E541" i="29"/>
  <c r="F541" i="29" s="1"/>
  <c r="E540" i="29"/>
  <c r="F540" i="29" s="1"/>
  <c r="E539" i="29"/>
  <c r="F539" i="29" s="1"/>
  <c r="F538" i="29"/>
  <c r="E538" i="29"/>
  <c r="E537" i="29"/>
  <c r="F537" i="29" s="1"/>
  <c r="E536" i="29"/>
  <c r="F536" i="29" s="1"/>
  <c r="E535" i="29"/>
  <c r="F535" i="29" s="1"/>
  <c r="E534" i="29"/>
  <c r="F534" i="29" s="1"/>
  <c r="E533" i="29"/>
  <c r="F533" i="29" s="1"/>
  <c r="E532" i="29"/>
  <c r="F532" i="29" s="1"/>
  <c r="E531" i="29"/>
  <c r="F531" i="29" s="1"/>
  <c r="E530" i="29"/>
  <c r="F530" i="29" s="1"/>
  <c r="E529" i="29"/>
  <c r="F529" i="29" s="1"/>
  <c r="E528" i="29"/>
  <c r="F528" i="29" s="1"/>
  <c r="E527" i="29"/>
  <c r="F527" i="29" s="1"/>
  <c r="F526" i="29"/>
  <c r="E526" i="29"/>
  <c r="E525" i="29"/>
  <c r="F525" i="29" s="1"/>
  <c r="E524" i="29"/>
  <c r="F524" i="29" s="1"/>
  <c r="E523" i="29"/>
  <c r="F523" i="29" s="1"/>
  <c r="E522" i="29"/>
  <c r="F522" i="29" s="1"/>
  <c r="E521" i="29"/>
  <c r="F521" i="29" s="1"/>
  <c r="E520" i="29"/>
  <c r="F520" i="29" s="1"/>
  <c r="E519" i="29"/>
  <c r="F519" i="29" s="1"/>
  <c r="E518" i="29"/>
  <c r="F518" i="29" s="1"/>
  <c r="E517" i="29"/>
  <c r="F517" i="29" s="1"/>
  <c r="E516" i="29"/>
  <c r="F516" i="29" s="1"/>
  <c r="E515" i="29"/>
  <c r="F515" i="29" s="1"/>
  <c r="E514" i="29"/>
  <c r="F514" i="29" s="1"/>
  <c r="E513" i="29"/>
  <c r="F513" i="29" s="1"/>
  <c r="E512" i="29"/>
  <c r="F512" i="29" s="1"/>
  <c r="E511" i="29"/>
  <c r="F511" i="29" s="1"/>
  <c r="F510" i="29"/>
  <c r="E510" i="29"/>
  <c r="E509" i="29"/>
  <c r="F509" i="29" s="1"/>
  <c r="E508" i="29"/>
  <c r="F508" i="29" s="1"/>
  <c r="E507" i="29"/>
  <c r="F507" i="29" s="1"/>
  <c r="E506" i="29"/>
  <c r="F506" i="29" s="1"/>
  <c r="E505" i="29"/>
  <c r="F505" i="29" s="1"/>
  <c r="E504" i="29"/>
  <c r="F504" i="29" s="1"/>
  <c r="E503" i="29"/>
  <c r="F503" i="29" s="1"/>
  <c r="E502" i="29"/>
  <c r="F502" i="29" s="1"/>
  <c r="E501" i="29"/>
  <c r="F501" i="29" s="1"/>
  <c r="E500" i="29"/>
  <c r="F500" i="29" s="1"/>
  <c r="E499" i="29"/>
  <c r="F499" i="29" s="1"/>
  <c r="E498" i="29"/>
  <c r="F498" i="29" s="1"/>
  <c r="E497" i="29"/>
  <c r="F497" i="29" s="1"/>
  <c r="E496" i="29"/>
  <c r="F496" i="29" s="1"/>
  <c r="E495" i="29"/>
  <c r="F495" i="29" s="1"/>
  <c r="F494" i="29"/>
  <c r="E494" i="29"/>
  <c r="E493" i="29"/>
  <c r="F493" i="29" s="1"/>
  <c r="E492" i="29"/>
  <c r="F492" i="29" s="1"/>
  <c r="F491" i="29"/>
  <c r="E491" i="29"/>
  <c r="E490" i="29"/>
  <c r="F490" i="29" s="1"/>
  <c r="E489" i="29"/>
  <c r="F489" i="29" s="1"/>
  <c r="E488" i="29"/>
  <c r="F488" i="29" s="1"/>
  <c r="E487" i="29"/>
  <c r="F487" i="29" s="1"/>
  <c r="F486" i="29"/>
  <c r="E486" i="29"/>
  <c r="E485" i="29"/>
  <c r="F485" i="29" s="1"/>
  <c r="E484" i="29"/>
  <c r="F484" i="29" s="1"/>
  <c r="F483" i="29"/>
  <c r="E483" i="29"/>
  <c r="E482" i="29"/>
  <c r="F482" i="29" s="1"/>
  <c r="E481" i="29"/>
  <c r="F481" i="29" s="1"/>
  <c r="E480" i="29"/>
  <c r="F480" i="29" s="1"/>
  <c r="E479" i="29"/>
  <c r="F479" i="29" s="1"/>
  <c r="F478" i="29"/>
  <c r="E478" i="29"/>
  <c r="E477" i="29"/>
  <c r="F477" i="29" s="1"/>
  <c r="E476" i="29"/>
  <c r="F476" i="29" s="1"/>
  <c r="F475" i="29"/>
  <c r="E475" i="29"/>
  <c r="E474" i="29"/>
  <c r="F474" i="29" s="1"/>
  <c r="E473" i="29"/>
  <c r="F473" i="29" s="1"/>
  <c r="E472" i="29"/>
  <c r="F472" i="29" s="1"/>
  <c r="E471" i="29"/>
  <c r="F471" i="29" s="1"/>
  <c r="F470" i="29"/>
  <c r="E470" i="29"/>
  <c r="E469" i="29"/>
  <c r="F469" i="29" s="1"/>
  <c r="E468" i="29"/>
  <c r="F468" i="29" s="1"/>
  <c r="F467" i="29"/>
  <c r="E467" i="29"/>
  <c r="E466" i="29"/>
  <c r="F466" i="29" s="1"/>
  <c r="E465" i="29"/>
  <c r="F465" i="29" s="1"/>
  <c r="E464" i="29"/>
  <c r="F464" i="29" s="1"/>
  <c r="E463" i="29"/>
  <c r="F463" i="29" s="1"/>
  <c r="F462" i="29"/>
  <c r="E462" i="29"/>
  <c r="E461" i="29"/>
  <c r="F461" i="29" s="1"/>
  <c r="E460" i="29"/>
  <c r="F460" i="29" s="1"/>
  <c r="F459" i="29"/>
  <c r="E459" i="29"/>
  <c r="E458" i="29"/>
  <c r="F458" i="29" s="1"/>
  <c r="E457" i="29"/>
  <c r="F457" i="29" s="1"/>
  <c r="E456" i="29"/>
  <c r="F456" i="29" s="1"/>
  <c r="E455" i="29"/>
  <c r="F455" i="29" s="1"/>
  <c r="F454" i="29"/>
  <c r="E454" i="29"/>
  <c r="E453" i="29"/>
  <c r="F453" i="29" s="1"/>
  <c r="E452" i="29"/>
  <c r="F452" i="29" s="1"/>
  <c r="F451" i="29"/>
  <c r="E451" i="29"/>
  <c r="E450" i="29"/>
  <c r="F450" i="29" s="1"/>
  <c r="E449" i="29"/>
  <c r="F449" i="29" s="1"/>
  <c r="E448" i="29"/>
  <c r="F448" i="29" s="1"/>
  <c r="E447" i="29"/>
  <c r="F447" i="29" s="1"/>
  <c r="F446" i="29"/>
  <c r="E446" i="29"/>
  <c r="E445" i="29"/>
  <c r="F445" i="29" s="1"/>
  <c r="E444" i="29"/>
  <c r="F444" i="29" s="1"/>
  <c r="F443" i="29"/>
  <c r="E443" i="29"/>
  <c r="E442" i="29"/>
  <c r="F442" i="29" s="1"/>
  <c r="E441" i="29"/>
  <c r="F441" i="29" s="1"/>
  <c r="E440" i="29"/>
  <c r="F440" i="29" s="1"/>
  <c r="E439" i="29"/>
  <c r="F439" i="29" s="1"/>
  <c r="F438" i="29"/>
  <c r="E438" i="29"/>
  <c r="E437" i="29"/>
  <c r="F437" i="29" s="1"/>
  <c r="E436" i="29"/>
  <c r="F436" i="29" s="1"/>
  <c r="E435" i="29"/>
  <c r="F435" i="29" s="1"/>
  <c r="F434" i="29"/>
  <c r="E434" i="29"/>
  <c r="E433" i="29"/>
  <c r="F433" i="29" s="1"/>
  <c r="E432" i="29"/>
  <c r="F432" i="29" s="1"/>
  <c r="E431" i="29"/>
  <c r="F431" i="29" s="1"/>
  <c r="E430" i="29"/>
  <c r="F430" i="29" s="1"/>
  <c r="E429" i="29"/>
  <c r="F429" i="29" s="1"/>
  <c r="E428" i="29"/>
  <c r="F428" i="29" s="1"/>
  <c r="E427" i="29"/>
  <c r="F427" i="29" s="1"/>
  <c r="E426" i="29"/>
  <c r="F426" i="29" s="1"/>
  <c r="E425" i="29"/>
  <c r="F425" i="29" s="1"/>
  <c r="E424" i="29"/>
  <c r="F424" i="29" s="1"/>
  <c r="E423" i="29"/>
  <c r="F423" i="29" s="1"/>
  <c r="F422" i="29"/>
  <c r="E422" i="29"/>
  <c r="E421" i="29"/>
  <c r="F421" i="29" s="1"/>
  <c r="E420" i="29"/>
  <c r="F420" i="29" s="1"/>
  <c r="F419" i="29"/>
  <c r="E419" i="29"/>
  <c r="E418" i="29"/>
  <c r="F418" i="29" s="1"/>
  <c r="E417" i="29"/>
  <c r="F417" i="29" s="1"/>
  <c r="E416" i="29"/>
  <c r="F416" i="29" s="1"/>
  <c r="E415" i="29"/>
  <c r="F415" i="29" s="1"/>
  <c r="F414" i="29"/>
  <c r="E414" i="29"/>
  <c r="E413" i="29"/>
  <c r="F413" i="29" s="1"/>
  <c r="E412" i="29"/>
  <c r="F412" i="29" s="1"/>
  <c r="F411" i="29"/>
  <c r="E411" i="29"/>
  <c r="E410" i="29"/>
  <c r="F410" i="29" s="1"/>
  <c r="E409" i="29"/>
  <c r="F409" i="29" s="1"/>
  <c r="E408" i="29"/>
  <c r="F408" i="29" s="1"/>
  <c r="E407" i="29"/>
  <c r="F407" i="29" s="1"/>
  <c r="F406" i="29"/>
  <c r="E406" i="29"/>
  <c r="E405" i="29"/>
  <c r="F405" i="29" s="1"/>
  <c r="E404" i="29"/>
  <c r="F404" i="29" s="1"/>
  <c r="F403" i="29"/>
  <c r="E403" i="29"/>
  <c r="E402" i="29"/>
  <c r="F402" i="29" s="1"/>
  <c r="E401" i="29"/>
  <c r="F401" i="29" s="1"/>
  <c r="E400" i="29"/>
  <c r="F400" i="29" s="1"/>
  <c r="E399" i="29"/>
  <c r="F399" i="29" s="1"/>
  <c r="F398" i="29"/>
  <c r="E398" i="29"/>
  <c r="E397" i="29"/>
  <c r="F397" i="29" s="1"/>
  <c r="E396" i="29"/>
  <c r="F396" i="29" s="1"/>
  <c r="F395" i="29"/>
  <c r="E395" i="29"/>
  <c r="E394" i="29"/>
  <c r="F394" i="29" s="1"/>
  <c r="E393" i="29"/>
  <c r="F393" i="29" s="1"/>
  <c r="E392" i="29"/>
  <c r="F392" i="29" s="1"/>
  <c r="E391" i="29"/>
  <c r="F391" i="29" s="1"/>
  <c r="F390" i="29"/>
  <c r="E390" i="29"/>
  <c r="E389" i="29"/>
  <c r="F389" i="29" s="1"/>
  <c r="E388" i="29"/>
  <c r="F388" i="29" s="1"/>
  <c r="F387" i="29"/>
  <c r="E387" i="29"/>
  <c r="E386" i="29"/>
  <c r="F386" i="29" s="1"/>
  <c r="E385" i="29"/>
  <c r="F385" i="29" s="1"/>
  <c r="E384" i="29"/>
  <c r="F384" i="29" s="1"/>
  <c r="E383" i="29"/>
  <c r="F383" i="29" s="1"/>
  <c r="F382" i="29"/>
  <c r="E382" i="29"/>
  <c r="E381" i="29"/>
  <c r="F381" i="29" s="1"/>
  <c r="E380" i="29"/>
  <c r="F380" i="29" s="1"/>
  <c r="F379" i="29"/>
  <c r="E379" i="29"/>
  <c r="E378" i="29"/>
  <c r="F378" i="29" s="1"/>
  <c r="E377" i="29"/>
  <c r="F377" i="29" s="1"/>
  <c r="E376" i="29"/>
  <c r="F376" i="29" s="1"/>
  <c r="E375" i="29"/>
  <c r="F375" i="29" s="1"/>
  <c r="F374" i="29"/>
  <c r="E374" i="29"/>
  <c r="E373" i="29"/>
  <c r="F373" i="29" s="1"/>
  <c r="E372" i="29"/>
  <c r="F372" i="29" s="1"/>
  <c r="F371" i="29"/>
  <c r="E371" i="29"/>
  <c r="E370" i="29"/>
  <c r="F370" i="29" s="1"/>
  <c r="E369" i="29"/>
  <c r="F369" i="29" s="1"/>
  <c r="E368" i="29"/>
  <c r="F368" i="29" s="1"/>
  <c r="E367" i="29"/>
  <c r="F367" i="29" s="1"/>
  <c r="F366" i="29"/>
  <c r="E366" i="29"/>
  <c r="E365" i="29"/>
  <c r="F365" i="29" s="1"/>
  <c r="E364" i="29"/>
  <c r="F364" i="29" s="1"/>
  <c r="F363" i="29"/>
  <c r="E363" i="29"/>
  <c r="E362" i="29"/>
  <c r="F362" i="29" s="1"/>
  <c r="E361" i="29"/>
  <c r="F361" i="29" s="1"/>
  <c r="E360" i="29"/>
  <c r="F360" i="29" s="1"/>
  <c r="E359" i="29"/>
  <c r="F359" i="29" s="1"/>
  <c r="F358" i="29"/>
  <c r="E358" i="29"/>
  <c r="E357" i="29"/>
  <c r="F357" i="29" s="1"/>
  <c r="E356" i="29"/>
  <c r="F356" i="29" s="1"/>
  <c r="F355" i="29"/>
  <c r="E355" i="29"/>
  <c r="E354" i="29"/>
  <c r="F354" i="29" s="1"/>
  <c r="E353" i="29"/>
  <c r="F353" i="29" s="1"/>
  <c r="E352" i="29"/>
  <c r="F352" i="29" s="1"/>
  <c r="E351" i="29"/>
  <c r="F351" i="29" s="1"/>
  <c r="F350" i="29"/>
  <c r="E350" i="29"/>
  <c r="E349" i="29"/>
  <c r="F349" i="29" s="1"/>
  <c r="E348" i="29"/>
  <c r="F348" i="29" s="1"/>
  <c r="F347" i="29"/>
  <c r="E347" i="29"/>
  <c r="E346" i="29"/>
  <c r="F346" i="29" s="1"/>
  <c r="F345" i="29"/>
  <c r="E345" i="29"/>
  <c r="E344" i="29"/>
  <c r="F344" i="29" s="1"/>
  <c r="F343" i="29"/>
  <c r="E343" i="29"/>
  <c r="E342" i="29"/>
  <c r="F342" i="29" s="1"/>
  <c r="E341" i="29"/>
  <c r="F341" i="29" s="1"/>
  <c r="E340" i="29"/>
  <c r="F340" i="29" s="1"/>
  <c r="E339" i="29"/>
  <c r="F339" i="29" s="1"/>
  <c r="E338" i="29"/>
  <c r="F338" i="29" s="1"/>
  <c r="E337" i="29"/>
  <c r="F337" i="29" s="1"/>
  <c r="E336" i="29"/>
  <c r="F336" i="29" s="1"/>
  <c r="E335" i="29"/>
  <c r="F335" i="29" s="1"/>
  <c r="E334" i="29"/>
  <c r="F334" i="29" s="1"/>
  <c r="F333" i="29"/>
  <c r="E333" i="29"/>
  <c r="E332" i="29"/>
  <c r="F332" i="29" s="1"/>
  <c r="E331" i="29"/>
  <c r="F331" i="29" s="1"/>
  <c r="E330" i="29"/>
  <c r="F330" i="29" s="1"/>
  <c r="E329" i="29"/>
  <c r="F329" i="29" s="1"/>
  <c r="F328" i="29"/>
  <c r="E328" i="29"/>
  <c r="E327" i="29"/>
  <c r="F327" i="29" s="1"/>
  <c r="E326" i="29"/>
  <c r="F326" i="29" s="1"/>
  <c r="F325" i="29"/>
  <c r="E325" i="29"/>
  <c r="E324" i="29"/>
  <c r="F324" i="29" s="1"/>
  <c r="E323" i="29"/>
  <c r="F323" i="29" s="1"/>
  <c r="E322" i="29"/>
  <c r="F322" i="29" s="1"/>
  <c r="E321" i="29"/>
  <c r="F321" i="29" s="1"/>
  <c r="F320" i="29"/>
  <c r="E320" i="29"/>
  <c r="E319" i="29"/>
  <c r="F319" i="29" s="1"/>
  <c r="E318" i="29"/>
  <c r="F318" i="29" s="1"/>
  <c r="F317" i="29"/>
  <c r="E317" i="29"/>
  <c r="E316" i="29"/>
  <c r="F316" i="29" s="1"/>
  <c r="E315" i="29"/>
  <c r="F315" i="29" s="1"/>
  <c r="E314" i="29"/>
  <c r="F314" i="29" s="1"/>
  <c r="E313" i="29"/>
  <c r="F313" i="29" s="1"/>
  <c r="F312" i="29"/>
  <c r="E312" i="29"/>
  <c r="E311" i="29"/>
  <c r="F311" i="29" s="1"/>
  <c r="E310" i="29"/>
  <c r="F310" i="29" s="1"/>
  <c r="F309" i="29"/>
  <c r="E309" i="29"/>
  <c r="E308" i="29"/>
  <c r="F308" i="29" s="1"/>
  <c r="E307" i="29"/>
  <c r="F307" i="29" s="1"/>
  <c r="E306" i="29"/>
  <c r="F306" i="29" s="1"/>
  <c r="E305" i="29"/>
  <c r="F305" i="29" s="1"/>
  <c r="F304" i="29"/>
  <c r="E304" i="29"/>
  <c r="E303" i="29"/>
  <c r="F303" i="29" s="1"/>
  <c r="E302" i="29"/>
  <c r="F302" i="29" s="1"/>
  <c r="F301" i="29"/>
  <c r="E301" i="29"/>
  <c r="E300" i="29"/>
  <c r="F300" i="29" s="1"/>
  <c r="E299" i="29"/>
  <c r="F299" i="29" s="1"/>
  <c r="E298" i="29"/>
  <c r="F298" i="29" s="1"/>
  <c r="E297" i="29"/>
  <c r="F297" i="29" s="1"/>
  <c r="F296" i="29"/>
  <c r="E296" i="29"/>
  <c r="E295" i="29"/>
  <c r="F295" i="29" s="1"/>
  <c r="E294" i="29"/>
  <c r="F294" i="29" s="1"/>
  <c r="F293" i="29"/>
  <c r="E293" i="29"/>
  <c r="E292" i="29"/>
  <c r="F292" i="29" s="1"/>
  <c r="E291" i="29"/>
  <c r="F291" i="29" s="1"/>
  <c r="E290" i="29"/>
  <c r="F290" i="29" s="1"/>
  <c r="E289" i="29"/>
  <c r="F289" i="29" s="1"/>
  <c r="F288" i="29"/>
  <c r="E288" i="29"/>
  <c r="E287" i="29"/>
  <c r="F287" i="29" s="1"/>
  <c r="E286" i="29"/>
  <c r="F286" i="29" s="1"/>
  <c r="F285" i="29"/>
  <c r="E285" i="29"/>
  <c r="E284" i="29"/>
  <c r="F284" i="29" s="1"/>
  <c r="E283" i="29"/>
  <c r="F283" i="29" s="1"/>
  <c r="E282" i="29"/>
  <c r="F282" i="29" s="1"/>
  <c r="E281" i="29"/>
  <c r="F281" i="29" s="1"/>
  <c r="F280" i="29"/>
  <c r="E280" i="29"/>
  <c r="E279" i="29"/>
  <c r="F279" i="29" s="1"/>
  <c r="E278" i="29"/>
  <c r="F278" i="29" s="1"/>
  <c r="F277" i="29"/>
  <c r="E277" i="29"/>
  <c r="E276" i="29"/>
  <c r="F276" i="29" s="1"/>
  <c r="E275" i="29"/>
  <c r="F275" i="29" s="1"/>
  <c r="E274" i="29"/>
  <c r="F274" i="29" s="1"/>
  <c r="E273" i="29"/>
  <c r="F273" i="29" s="1"/>
  <c r="F272" i="29"/>
  <c r="E272" i="29"/>
  <c r="E271" i="29"/>
  <c r="F271" i="29" s="1"/>
  <c r="E270" i="29"/>
  <c r="F270" i="29" s="1"/>
  <c r="F269" i="29"/>
  <c r="E269" i="29"/>
  <c r="E268" i="29"/>
  <c r="F268" i="29" s="1"/>
  <c r="E267" i="29"/>
  <c r="F267" i="29" s="1"/>
  <c r="E266" i="29"/>
  <c r="F266" i="29" s="1"/>
  <c r="E265" i="29"/>
  <c r="F265" i="29" s="1"/>
  <c r="F264" i="29"/>
  <c r="E264" i="29"/>
  <c r="E263" i="29"/>
  <c r="F263" i="29" s="1"/>
  <c r="E262" i="29"/>
  <c r="F262" i="29" s="1"/>
  <c r="F261" i="29"/>
  <c r="E261" i="29"/>
  <c r="E260" i="29"/>
  <c r="F260" i="29" s="1"/>
  <c r="E259" i="29"/>
  <c r="F259" i="29" s="1"/>
  <c r="E258" i="29"/>
  <c r="F258" i="29" s="1"/>
  <c r="E257" i="29"/>
  <c r="F257" i="29" s="1"/>
  <c r="F256" i="29"/>
  <c r="E256" i="29"/>
  <c r="E255" i="29"/>
  <c r="F255" i="29" s="1"/>
  <c r="E254" i="29"/>
  <c r="F254" i="29" s="1"/>
  <c r="F253" i="29"/>
  <c r="E253" i="29"/>
  <c r="E252" i="29"/>
  <c r="F252" i="29" s="1"/>
  <c r="E251" i="29"/>
  <c r="F251" i="29" s="1"/>
  <c r="E250" i="29"/>
  <c r="F250" i="29" s="1"/>
  <c r="E249" i="29"/>
  <c r="F249" i="29" s="1"/>
  <c r="F248" i="29"/>
  <c r="E248" i="29"/>
  <c r="E247" i="29"/>
  <c r="F247" i="29" s="1"/>
  <c r="E246" i="29"/>
  <c r="F246" i="29" s="1"/>
  <c r="F245" i="29"/>
  <c r="E245" i="29"/>
  <c r="E244" i="29"/>
  <c r="F244" i="29" s="1"/>
  <c r="E243" i="29"/>
  <c r="F243" i="29" s="1"/>
  <c r="E242" i="29"/>
  <c r="F242" i="29" s="1"/>
  <c r="E241" i="29"/>
  <c r="F241" i="29" s="1"/>
  <c r="F240" i="29"/>
  <c r="E240" i="29"/>
  <c r="E239" i="29"/>
  <c r="F239" i="29" s="1"/>
  <c r="E238" i="29"/>
  <c r="F238" i="29" s="1"/>
  <c r="F237" i="29"/>
  <c r="E237" i="29"/>
  <c r="E236" i="29"/>
  <c r="F236" i="29" s="1"/>
  <c r="E235" i="29"/>
  <c r="F235" i="29" s="1"/>
  <c r="E234" i="29"/>
  <c r="F234" i="29" s="1"/>
  <c r="E233" i="29"/>
  <c r="F233" i="29" s="1"/>
  <c r="F232" i="29"/>
  <c r="E232" i="29"/>
  <c r="E231" i="29"/>
  <c r="F231" i="29" s="1"/>
  <c r="E230" i="29"/>
  <c r="F230" i="29" s="1"/>
  <c r="F229" i="29"/>
  <c r="E229" i="29"/>
  <c r="E228" i="29"/>
  <c r="F228" i="29" s="1"/>
  <c r="E227" i="29"/>
  <c r="F227" i="29" s="1"/>
  <c r="E226" i="29"/>
  <c r="F226" i="29" s="1"/>
  <c r="E225" i="29"/>
  <c r="F225" i="29" s="1"/>
  <c r="F224" i="29"/>
  <c r="E224" i="29"/>
  <c r="E223" i="29"/>
  <c r="F223" i="29" s="1"/>
  <c r="E222" i="29"/>
  <c r="F222" i="29" s="1"/>
  <c r="E221" i="29"/>
  <c r="F221" i="29" s="1"/>
  <c r="E220" i="29"/>
  <c r="F220" i="29" s="1"/>
  <c r="E219" i="29"/>
  <c r="F219" i="29" s="1"/>
  <c r="E218" i="29"/>
  <c r="F218" i="29" s="1"/>
  <c r="E217" i="29"/>
  <c r="F217" i="29" s="1"/>
  <c r="E216" i="29"/>
  <c r="F216" i="29" s="1"/>
  <c r="E215" i="29"/>
  <c r="F215" i="29" s="1"/>
  <c r="E214" i="29"/>
  <c r="F214" i="29" s="1"/>
  <c r="E213" i="29"/>
  <c r="F213" i="29" s="1"/>
  <c r="E212" i="29"/>
  <c r="F212" i="29" s="1"/>
  <c r="E211" i="29"/>
  <c r="F211" i="29" s="1"/>
  <c r="E210" i="29"/>
  <c r="F210" i="29" s="1"/>
  <c r="E209" i="29"/>
  <c r="F209" i="29" s="1"/>
  <c r="E208" i="29"/>
  <c r="F208" i="29" s="1"/>
  <c r="E207" i="29"/>
  <c r="F207" i="29" s="1"/>
  <c r="E206" i="29"/>
  <c r="F206" i="29" s="1"/>
  <c r="E205" i="29"/>
  <c r="F205" i="29" s="1"/>
  <c r="E204" i="29"/>
  <c r="F204" i="29" s="1"/>
  <c r="E203" i="29"/>
  <c r="F203" i="29" s="1"/>
  <c r="E202" i="29"/>
  <c r="F202" i="29" s="1"/>
  <c r="E201" i="29"/>
  <c r="F201" i="29" s="1"/>
  <c r="E200" i="29"/>
  <c r="F200" i="29" s="1"/>
  <c r="E199" i="29"/>
  <c r="F199" i="29" s="1"/>
  <c r="E198" i="29"/>
  <c r="F198" i="29" s="1"/>
  <c r="E197" i="29"/>
  <c r="F197" i="29" s="1"/>
  <c r="E196" i="29"/>
  <c r="F196" i="29" s="1"/>
  <c r="E195" i="29"/>
  <c r="F195" i="29" s="1"/>
  <c r="E194" i="29"/>
  <c r="F194" i="29" s="1"/>
  <c r="E193" i="29"/>
  <c r="F193" i="29" s="1"/>
  <c r="E192" i="29"/>
  <c r="F192" i="29" s="1"/>
  <c r="E191" i="29"/>
  <c r="F191" i="29" s="1"/>
  <c r="E190" i="29"/>
  <c r="F190" i="29" s="1"/>
  <c r="E189" i="29"/>
  <c r="F189" i="29" s="1"/>
  <c r="E188" i="29"/>
  <c r="F188" i="29" s="1"/>
  <c r="E187" i="29"/>
  <c r="F187" i="29" s="1"/>
  <c r="E186" i="29"/>
  <c r="F186" i="29" s="1"/>
  <c r="E185" i="29"/>
  <c r="F185" i="29" s="1"/>
  <c r="E184" i="29"/>
  <c r="F184" i="29" s="1"/>
  <c r="E183" i="29"/>
  <c r="F183" i="29" s="1"/>
  <c r="E182" i="29"/>
  <c r="F182" i="29" s="1"/>
  <c r="E181" i="29"/>
  <c r="F181" i="29" s="1"/>
  <c r="E180" i="29"/>
  <c r="F180" i="29" s="1"/>
  <c r="E179" i="29"/>
  <c r="F179" i="29" s="1"/>
  <c r="E178" i="29"/>
  <c r="F178" i="29" s="1"/>
  <c r="E177" i="29"/>
  <c r="F177" i="29" s="1"/>
  <c r="E176" i="29"/>
  <c r="F176" i="29" s="1"/>
  <c r="E175" i="29"/>
  <c r="F175" i="29" s="1"/>
  <c r="E174" i="29"/>
  <c r="F174" i="29" s="1"/>
  <c r="E173" i="29"/>
  <c r="F173" i="29" s="1"/>
  <c r="E172" i="29"/>
  <c r="F172" i="29" s="1"/>
  <c r="E171" i="29"/>
  <c r="F171" i="29" s="1"/>
  <c r="E170" i="29"/>
  <c r="F170" i="29" s="1"/>
  <c r="E169" i="29"/>
  <c r="F169" i="29" s="1"/>
  <c r="E168" i="29"/>
  <c r="F168" i="29" s="1"/>
  <c r="E167" i="29"/>
  <c r="F167" i="29" s="1"/>
  <c r="E166" i="29"/>
  <c r="F166" i="29" s="1"/>
  <c r="E165" i="29"/>
  <c r="F165" i="29" s="1"/>
  <c r="E164" i="29"/>
  <c r="F164" i="29" s="1"/>
  <c r="E163" i="29"/>
  <c r="F163" i="29" s="1"/>
  <c r="E162" i="29"/>
  <c r="F162" i="29" s="1"/>
  <c r="E161" i="29"/>
  <c r="F161" i="29" s="1"/>
  <c r="E160" i="29"/>
  <c r="F160" i="29" s="1"/>
  <c r="E159" i="29"/>
  <c r="F159" i="29" s="1"/>
  <c r="E158" i="29"/>
  <c r="F158" i="29" s="1"/>
  <c r="E157" i="29"/>
  <c r="F157" i="29" s="1"/>
  <c r="E156" i="29"/>
  <c r="F156" i="29" s="1"/>
  <c r="E155" i="29"/>
  <c r="F155" i="29" s="1"/>
  <c r="E154" i="29"/>
  <c r="F154" i="29" s="1"/>
  <c r="E153" i="29"/>
  <c r="F153" i="29" s="1"/>
  <c r="E152" i="29"/>
  <c r="F152" i="29" s="1"/>
  <c r="E151" i="29"/>
  <c r="F151" i="29" s="1"/>
  <c r="E150" i="29"/>
  <c r="F150" i="29" s="1"/>
  <c r="E149" i="29"/>
  <c r="F149" i="29" s="1"/>
  <c r="E148" i="29"/>
  <c r="F148" i="29" s="1"/>
  <c r="E147" i="29"/>
  <c r="F147" i="29" s="1"/>
  <c r="E146" i="29"/>
  <c r="F146" i="29" s="1"/>
  <c r="E145" i="29"/>
  <c r="F145" i="29" s="1"/>
  <c r="E144" i="29"/>
  <c r="F144" i="29" s="1"/>
  <c r="E143" i="29"/>
  <c r="F143" i="29" s="1"/>
  <c r="E142" i="29"/>
  <c r="F142" i="29" s="1"/>
  <c r="E141" i="29"/>
  <c r="F141" i="29" s="1"/>
  <c r="E140" i="29"/>
  <c r="F140" i="29" s="1"/>
  <c r="E139" i="29"/>
  <c r="F139" i="29" s="1"/>
  <c r="E138" i="29"/>
  <c r="F138" i="29" s="1"/>
  <c r="E137" i="29"/>
  <c r="F137" i="29" s="1"/>
  <c r="E136" i="29"/>
  <c r="F136" i="29" s="1"/>
  <c r="E135" i="29"/>
  <c r="F135" i="29" s="1"/>
  <c r="E134" i="29"/>
  <c r="F134" i="29" s="1"/>
  <c r="E133" i="29"/>
  <c r="F133" i="29" s="1"/>
  <c r="E132" i="29"/>
  <c r="F132" i="29" s="1"/>
  <c r="E131" i="29"/>
  <c r="F131" i="29" s="1"/>
  <c r="E130" i="29"/>
  <c r="F130" i="29" s="1"/>
  <c r="E129" i="29"/>
  <c r="F129" i="29" s="1"/>
  <c r="E128" i="29"/>
  <c r="F128" i="29" s="1"/>
  <c r="E127" i="29"/>
  <c r="F127" i="29" s="1"/>
  <c r="E126" i="29"/>
  <c r="F126" i="29" s="1"/>
  <c r="E125" i="29"/>
  <c r="F125" i="29" s="1"/>
  <c r="E124" i="29"/>
  <c r="F124" i="29" s="1"/>
  <c r="E123" i="29"/>
  <c r="F123" i="29" s="1"/>
  <c r="E122" i="29"/>
  <c r="F122" i="29" s="1"/>
  <c r="E121" i="29"/>
  <c r="F121" i="29" s="1"/>
  <c r="E120" i="29"/>
  <c r="F120" i="29" s="1"/>
  <c r="E119" i="29"/>
  <c r="F119" i="29" s="1"/>
  <c r="E118" i="29"/>
  <c r="F118" i="29" s="1"/>
  <c r="E117" i="29"/>
  <c r="F117" i="29" s="1"/>
  <c r="E116" i="29"/>
  <c r="F116" i="29" s="1"/>
  <c r="E115" i="29"/>
  <c r="F115" i="29" s="1"/>
  <c r="E114" i="29"/>
  <c r="F114" i="29" s="1"/>
  <c r="E113" i="29"/>
  <c r="F113" i="29" s="1"/>
  <c r="E112" i="29"/>
  <c r="F112" i="29" s="1"/>
  <c r="E111" i="29"/>
  <c r="F111" i="29" s="1"/>
  <c r="E110" i="29"/>
  <c r="F110" i="29" s="1"/>
  <c r="E109" i="29"/>
  <c r="F109" i="29" s="1"/>
  <c r="E108" i="29"/>
  <c r="F108" i="29" s="1"/>
  <c r="E107" i="29"/>
  <c r="F107" i="29" s="1"/>
  <c r="E106" i="29"/>
  <c r="F106" i="29" s="1"/>
  <c r="E105" i="29"/>
  <c r="F105" i="29" s="1"/>
  <c r="E104" i="29"/>
  <c r="F104" i="29" s="1"/>
  <c r="E103" i="29"/>
  <c r="F103" i="29" s="1"/>
  <c r="E102" i="29"/>
  <c r="F102" i="29" s="1"/>
  <c r="E101" i="29"/>
  <c r="F101" i="29" s="1"/>
  <c r="E100" i="29"/>
  <c r="F100" i="29" s="1"/>
  <c r="E99" i="29"/>
  <c r="F99" i="29" s="1"/>
  <c r="E98" i="29"/>
  <c r="F98" i="29" s="1"/>
  <c r="E97" i="29"/>
  <c r="F97" i="29" s="1"/>
  <c r="E96" i="29"/>
  <c r="F96" i="29" s="1"/>
  <c r="E95" i="29"/>
  <c r="F95" i="29" s="1"/>
  <c r="E94" i="29"/>
  <c r="F94" i="29" s="1"/>
  <c r="E93" i="29"/>
  <c r="F93" i="29" s="1"/>
  <c r="E92" i="29"/>
  <c r="F92" i="29" s="1"/>
  <c r="E91" i="29"/>
  <c r="F91" i="29" s="1"/>
  <c r="E90" i="29"/>
  <c r="F90" i="29" s="1"/>
  <c r="E89" i="29"/>
  <c r="F89" i="29" s="1"/>
  <c r="E88" i="29"/>
  <c r="F88" i="29" s="1"/>
  <c r="E87" i="29"/>
  <c r="F87" i="29" s="1"/>
  <c r="E86" i="29"/>
  <c r="F86" i="29" s="1"/>
  <c r="E85" i="29"/>
  <c r="F85" i="29" s="1"/>
  <c r="E84" i="29"/>
  <c r="F84" i="29" s="1"/>
  <c r="E83" i="29"/>
  <c r="F83" i="29" s="1"/>
  <c r="E82" i="29"/>
  <c r="F82" i="29" s="1"/>
  <c r="E81" i="29"/>
  <c r="F81" i="29" s="1"/>
  <c r="E80" i="29"/>
  <c r="F80" i="29" s="1"/>
  <c r="E79" i="29"/>
  <c r="F79" i="29" s="1"/>
  <c r="E78" i="29"/>
  <c r="F78" i="29" s="1"/>
  <c r="E77" i="29"/>
  <c r="F77" i="29" s="1"/>
  <c r="E76" i="29"/>
  <c r="F76" i="29" s="1"/>
  <c r="E75" i="29"/>
  <c r="F75" i="29" s="1"/>
  <c r="E74" i="29"/>
  <c r="F74" i="29" s="1"/>
  <c r="E73" i="29"/>
  <c r="F73" i="29" s="1"/>
  <c r="E72" i="29"/>
  <c r="F72" i="29" s="1"/>
  <c r="E71" i="29"/>
  <c r="F71" i="29" s="1"/>
  <c r="E70" i="29"/>
  <c r="F70" i="29" s="1"/>
  <c r="E69" i="29"/>
  <c r="F69" i="29" s="1"/>
  <c r="E68" i="29"/>
  <c r="F68" i="29" s="1"/>
  <c r="E67" i="29"/>
  <c r="F67" i="29" s="1"/>
  <c r="E66" i="29"/>
  <c r="F66" i="29" s="1"/>
  <c r="E65" i="29"/>
  <c r="F65" i="29" s="1"/>
  <c r="E64" i="29"/>
  <c r="F64" i="29" s="1"/>
  <c r="E63" i="29"/>
  <c r="F63" i="29" s="1"/>
  <c r="E62" i="29"/>
  <c r="F62" i="29" s="1"/>
  <c r="E61" i="29"/>
  <c r="F61" i="29" s="1"/>
  <c r="E60" i="29"/>
  <c r="F60" i="29" s="1"/>
  <c r="E59" i="29"/>
  <c r="F59" i="29" s="1"/>
  <c r="E58" i="29"/>
  <c r="F58" i="29" s="1"/>
  <c r="E57" i="29"/>
  <c r="F57" i="29" s="1"/>
  <c r="E56" i="29"/>
  <c r="F56" i="29" s="1"/>
  <c r="E55" i="29"/>
  <c r="F55" i="29" s="1"/>
  <c r="E54" i="29"/>
  <c r="F54" i="29" s="1"/>
  <c r="E53" i="29"/>
  <c r="F53" i="29" s="1"/>
  <c r="E52" i="29"/>
  <c r="F52" i="29" s="1"/>
  <c r="E51" i="29"/>
  <c r="F51" i="29" s="1"/>
  <c r="E50" i="29"/>
  <c r="F50" i="29" s="1"/>
  <c r="E49" i="29"/>
  <c r="F49" i="29" s="1"/>
  <c r="E48" i="29"/>
  <c r="F48" i="29" s="1"/>
  <c r="E47" i="29"/>
  <c r="F47" i="29" s="1"/>
  <c r="E46" i="29"/>
  <c r="F46" i="29" s="1"/>
  <c r="E45" i="29"/>
  <c r="F45" i="29" s="1"/>
  <c r="E44" i="29"/>
  <c r="F44" i="29" s="1"/>
  <c r="E43" i="29"/>
  <c r="F43" i="29" s="1"/>
  <c r="E42" i="29"/>
  <c r="F42" i="29" s="1"/>
  <c r="E41" i="29"/>
  <c r="F41" i="29" s="1"/>
  <c r="E40" i="29"/>
  <c r="F40" i="29" s="1"/>
  <c r="E39" i="29"/>
  <c r="F39" i="29" s="1"/>
  <c r="E38" i="29"/>
  <c r="F38" i="29" s="1"/>
  <c r="E37" i="29"/>
  <c r="F37" i="29" s="1"/>
  <c r="E36" i="29"/>
  <c r="F36" i="29" s="1"/>
  <c r="E35" i="29"/>
  <c r="F35" i="29" s="1"/>
  <c r="E34" i="29"/>
  <c r="F34" i="29" s="1"/>
  <c r="E33" i="29"/>
  <c r="F33" i="29" s="1"/>
  <c r="E32" i="29"/>
  <c r="F32" i="29" s="1"/>
  <c r="E31" i="29"/>
  <c r="F31" i="29" s="1"/>
  <c r="E30" i="29"/>
  <c r="F30" i="29" s="1"/>
  <c r="E29" i="29"/>
  <c r="F29" i="29" s="1"/>
  <c r="E28" i="29"/>
  <c r="F28" i="29" s="1"/>
  <c r="E27" i="29"/>
  <c r="F27" i="29" s="1"/>
  <c r="E26" i="29"/>
  <c r="F26" i="29" s="1"/>
  <c r="E25" i="29"/>
  <c r="F25" i="29" s="1"/>
  <c r="E24" i="29"/>
  <c r="F24" i="29" s="1"/>
  <c r="E23" i="29"/>
  <c r="F23" i="29" s="1"/>
  <c r="E22" i="29"/>
  <c r="F22" i="29" s="1"/>
  <c r="E21" i="29"/>
  <c r="F21" i="29" s="1"/>
  <c r="E20" i="29"/>
  <c r="F20" i="29" s="1"/>
  <c r="E19" i="29"/>
  <c r="F19" i="29" s="1"/>
  <c r="E18" i="29"/>
  <c r="F18" i="29" s="1"/>
  <c r="E17" i="29"/>
  <c r="F17" i="29" s="1"/>
  <c r="E16" i="29"/>
  <c r="F16" i="29" s="1"/>
  <c r="E15" i="29"/>
  <c r="F15" i="29" s="1"/>
  <c r="E14" i="29"/>
  <c r="F14" i="29" s="1"/>
  <c r="E13" i="29"/>
  <c r="F13" i="29" s="1"/>
  <c r="E12" i="29"/>
  <c r="F12" i="29" s="1"/>
  <c r="E11" i="29"/>
  <c r="F11" i="29" s="1"/>
  <c r="E10" i="29"/>
  <c r="F10" i="29" s="1"/>
  <c r="E9" i="29"/>
  <c r="F9" i="29" s="1"/>
  <c r="E8" i="29"/>
  <c r="F8" i="29" s="1"/>
  <c r="E7" i="29"/>
  <c r="F7" i="29" s="1"/>
  <c r="BC6" i="24" l="1"/>
  <c r="BC8" i="24" s="1"/>
  <c r="BC9" i="24"/>
  <c r="K23" i="26"/>
  <c r="AP10" i="24"/>
  <c r="AO5" i="24" l="1"/>
  <c r="AQ5" i="24" s="1"/>
  <c r="AO4" i="24"/>
  <c r="AQ4" i="24" s="1"/>
  <c r="J19" i="27"/>
  <c r="J20" i="27" s="1"/>
  <c r="J18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F4" i="27"/>
  <c r="G50" i="27"/>
  <c r="E50" i="27"/>
  <c r="G49" i="27"/>
  <c r="E49" i="27"/>
  <c r="G48" i="27"/>
  <c r="E48" i="27"/>
  <c r="G47" i="27"/>
  <c r="E47" i="27"/>
  <c r="G46" i="27"/>
  <c r="E46" i="27"/>
  <c r="G45" i="27"/>
  <c r="E45" i="27"/>
  <c r="G44" i="27"/>
  <c r="E44" i="27"/>
  <c r="G43" i="27"/>
  <c r="E43" i="27"/>
  <c r="G42" i="27"/>
  <c r="E42" i="27"/>
  <c r="G41" i="27"/>
  <c r="E41" i="27"/>
  <c r="G40" i="27"/>
  <c r="E40" i="27"/>
  <c r="G39" i="27"/>
  <c r="E39" i="27"/>
  <c r="G38" i="27"/>
  <c r="E38" i="27"/>
  <c r="G37" i="27"/>
  <c r="E37" i="27"/>
  <c r="G36" i="27"/>
  <c r="E36" i="27"/>
  <c r="G35" i="27"/>
  <c r="E35" i="27"/>
  <c r="G34" i="27"/>
  <c r="E34" i="27"/>
  <c r="G33" i="27"/>
  <c r="E33" i="27"/>
  <c r="G32" i="27"/>
  <c r="E32" i="27"/>
  <c r="G31" i="27"/>
  <c r="E31" i="27"/>
  <c r="G30" i="27"/>
  <c r="E30" i="27"/>
  <c r="G29" i="27"/>
  <c r="E29" i="27"/>
  <c r="G28" i="27"/>
  <c r="E28" i="27"/>
  <c r="G27" i="27"/>
  <c r="E27" i="27"/>
  <c r="G26" i="27"/>
  <c r="E26" i="27"/>
  <c r="G25" i="27"/>
  <c r="E25" i="27"/>
  <c r="G24" i="27"/>
  <c r="E24" i="27"/>
  <c r="G23" i="27"/>
  <c r="E23" i="27"/>
  <c r="G22" i="27"/>
  <c r="E22" i="27"/>
  <c r="G21" i="27"/>
  <c r="E21" i="27"/>
  <c r="G20" i="27"/>
  <c r="E20" i="27"/>
  <c r="G19" i="27"/>
  <c r="E19" i="27"/>
  <c r="G18" i="27"/>
  <c r="E18" i="27"/>
  <c r="G17" i="27"/>
  <c r="E17" i="27"/>
  <c r="G16" i="27"/>
  <c r="E16" i="27"/>
  <c r="G15" i="27"/>
  <c r="E15" i="27"/>
  <c r="G14" i="27"/>
  <c r="E14" i="27"/>
  <c r="G13" i="27"/>
  <c r="E13" i="27"/>
  <c r="G12" i="27"/>
  <c r="E12" i="27"/>
  <c r="G11" i="27"/>
  <c r="E11" i="27"/>
  <c r="G10" i="27"/>
  <c r="E10" i="27"/>
  <c r="G9" i="27"/>
  <c r="E9" i="27"/>
  <c r="G8" i="27"/>
  <c r="E8" i="27"/>
  <c r="G7" i="27"/>
  <c r="E7" i="27"/>
  <c r="G6" i="27"/>
  <c r="E6" i="27"/>
  <c r="G5" i="27"/>
  <c r="E5" i="27"/>
  <c r="G4" i="27"/>
  <c r="E4" i="27"/>
  <c r="K24" i="26"/>
  <c r="N29" i="26" s="1"/>
  <c r="N31" i="26" s="1"/>
  <c r="K30" i="26"/>
  <c r="K29" i="26"/>
  <c r="K31" i="26" s="1"/>
  <c r="K22" i="26"/>
  <c r="K20" i="26"/>
  <c r="K21" i="26"/>
  <c r="G105" i="26"/>
  <c r="E105" i="26"/>
  <c r="F105" i="26" s="1"/>
  <c r="G104" i="26"/>
  <c r="F104" i="26"/>
  <c r="E104" i="26"/>
  <c r="G103" i="26"/>
  <c r="F103" i="26"/>
  <c r="E103" i="26"/>
  <c r="G102" i="26"/>
  <c r="E102" i="26"/>
  <c r="F102" i="26" s="1"/>
  <c r="G101" i="26"/>
  <c r="E101" i="26"/>
  <c r="F101" i="26" s="1"/>
  <c r="G100" i="26"/>
  <c r="F100" i="26"/>
  <c r="E100" i="26"/>
  <c r="G99" i="26"/>
  <c r="F99" i="26"/>
  <c r="E99" i="26"/>
  <c r="G98" i="26"/>
  <c r="E98" i="26"/>
  <c r="F98" i="26" s="1"/>
  <c r="G97" i="26"/>
  <c r="E97" i="26"/>
  <c r="F97" i="26" s="1"/>
  <c r="G96" i="26"/>
  <c r="F96" i="26"/>
  <c r="E96" i="26"/>
  <c r="G95" i="26"/>
  <c r="F95" i="26"/>
  <c r="E95" i="26"/>
  <c r="G94" i="26"/>
  <c r="E94" i="26"/>
  <c r="F94" i="26" s="1"/>
  <c r="G93" i="26"/>
  <c r="E93" i="26"/>
  <c r="F93" i="26" s="1"/>
  <c r="G92" i="26"/>
  <c r="F92" i="26"/>
  <c r="E92" i="26"/>
  <c r="G91" i="26"/>
  <c r="F91" i="26"/>
  <c r="E91" i="26"/>
  <c r="G90" i="26"/>
  <c r="E90" i="26"/>
  <c r="F90" i="26" s="1"/>
  <c r="G89" i="26"/>
  <c r="E89" i="26"/>
  <c r="F89" i="26" s="1"/>
  <c r="G88" i="26"/>
  <c r="F88" i="26"/>
  <c r="E88" i="26"/>
  <c r="G87" i="26"/>
  <c r="F87" i="26"/>
  <c r="E87" i="26"/>
  <c r="G86" i="26"/>
  <c r="E86" i="26"/>
  <c r="F86" i="26" s="1"/>
  <c r="G85" i="26"/>
  <c r="E85" i="26"/>
  <c r="F85" i="26" s="1"/>
  <c r="G84" i="26"/>
  <c r="F84" i="26"/>
  <c r="E84" i="26"/>
  <c r="G83" i="26"/>
  <c r="F83" i="26"/>
  <c r="E83" i="26"/>
  <c r="G82" i="26"/>
  <c r="E82" i="26"/>
  <c r="F82" i="26" s="1"/>
  <c r="G81" i="26"/>
  <c r="E81" i="26"/>
  <c r="F81" i="26" s="1"/>
  <c r="G80" i="26"/>
  <c r="F80" i="26"/>
  <c r="E80" i="26"/>
  <c r="G79" i="26"/>
  <c r="F79" i="26"/>
  <c r="E79" i="26"/>
  <c r="G78" i="26"/>
  <c r="E78" i="26"/>
  <c r="F78" i="26" s="1"/>
  <c r="G77" i="26"/>
  <c r="E77" i="26"/>
  <c r="F77" i="26" s="1"/>
  <c r="G76" i="26"/>
  <c r="F76" i="26"/>
  <c r="E76" i="26"/>
  <c r="G75" i="26"/>
  <c r="F75" i="26"/>
  <c r="E75" i="26"/>
  <c r="G74" i="26"/>
  <c r="E74" i="26"/>
  <c r="F74" i="26" s="1"/>
  <c r="G73" i="26"/>
  <c r="E73" i="26"/>
  <c r="F73" i="26" s="1"/>
  <c r="G72" i="26"/>
  <c r="F72" i="26"/>
  <c r="E72" i="26"/>
  <c r="G71" i="26"/>
  <c r="F71" i="26"/>
  <c r="E71" i="26"/>
  <c r="G70" i="26"/>
  <c r="E70" i="26"/>
  <c r="F70" i="26" s="1"/>
  <c r="G69" i="26"/>
  <c r="E69" i="26"/>
  <c r="F69" i="26" s="1"/>
  <c r="G68" i="26"/>
  <c r="F68" i="26"/>
  <c r="E68" i="26"/>
  <c r="G67" i="26"/>
  <c r="F67" i="26"/>
  <c r="E67" i="26"/>
  <c r="G66" i="26"/>
  <c r="E66" i="26"/>
  <c r="F66" i="26" s="1"/>
  <c r="G65" i="26"/>
  <c r="E65" i="26"/>
  <c r="F65" i="26" s="1"/>
  <c r="G64" i="26"/>
  <c r="F64" i="26"/>
  <c r="E64" i="26"/>
  <c r="G63" i="26"/>
  <c r="F63" i="26"/>
  <c r="E63" i="26"/>
  <c r="G62" i="26"/>
  <c r="E62" i="26"/>
  <c r="F62" i="26" s="1"/>
  <c r="G61" i="26"/>
  <c r="E61" i="26"/>
  <c r="F61" i="26" s="1"/>
  <c r="G60" i="26"/>
  <c r="E60" i="26"/>
  <c r="F60" i="26" s="1"/>
  <c r="G59" i="26"/>
  <c r="F59" i="26"/>
  <c r="E59" i="26"/>
  <c r="G58" i="26"/>
  <c r="E58" i="26"/>
  <c r="F58" i="26" s="1"/>
  <c r="G57" i="26"/>
  <c r="E57" i="26"/>
  <c r="F57" i="26" s="1"/>
  <c r="G56" i="26"/>
  <c r="F56" i="26"/>
  <c r="E56" i="26"/>
  <c r="G55" i="26"/>
  <c r="F55" i="26"/>
  <c r="E55" i="26"/>
  <c r="G54" i="26"/>
  <c r="E54" i="26"/>
  <c r="F54" i="26" s="1"/>
  <c r="G53" i="26"/>
  <c r="E53" i="26"/>
  <c r="F53" i="26" s="1"/>
  <c r="G52" i="26"/>
  <c r="F52" i="26"/>
  <c r="E52" i="26"/>
  <c r="G51" i="26"/>
  <c r="F51" i="26"/>
  <c r="E51" i="26"/>
  <c r="G50" i="26"/>
  <c r="E50" i="26"/>
  <c r="F50" i="26" s="1"/>
  <c r="G49" i="26"/>
  <c r="E49" i="26"/>
  <c r="F49" i="26" s="1"/>
  <c r="G48" i="26"/>
  <c r="F48" i="26"/>
  <c r="E48" i="26"/>
  <c r="G47" i="26"/>
  <c r="F47" i="26"/>
  <c r="E47" i="26"/>
  <c r="G46" i="26"/>
  <c r="E46" i="26"/>
  <c r="F46" i="26" s="1"/>
  <c r="G45" i="26"/>
  <c r="E45" i="26"/>
  <c r="F45" i="26" s="1"/>
  <c r="G44" i="26"/>
  <c r="F44" i="26"/>
  <c r="E44" i="26"/>
  <c r="G43" i="26"/>
  <c r="F43" i="26"/>
  <c r="E43" i="26"/>
  <c r="G42" i="26"/>
  <c r="E42" i="26"/>
  <c r="F42" i="26" s="1"/>
  <c r="G41" i="26"/>
  <c r="E41" i="26"/>
  <c r="F41" i="26" s="1"/>
  <c r="G40" i="26"/>
  <c r="F40" i="26"/>
  <c r="E40" i="26"/>
  <c r="G39" i="26"/>
  <c r="F39" i="26"/>
  <c r="E39" i="26"/>
  <c r="G38" i="26"/>
  <c r="E38" i="26"/>
  <c r="F38" i="26" s="1"/>
  <c r="G37" i="26"/>
  <c r="E37" i="26"/>
  <c r="F37" i="26" s="1"/>
  <c r="G36" i="26"/>
  <c r="F36" i="26"/>
  <c r="E36" i="26"/>
  <c r="G35" i="26"/>
  <c r="F35" i="26"/>
  <c r="E35" i="26"/>
  <c r="G34" i="26"/>
  <c r="E34" i="26"/>
  <c r="F34" i="26" s="1"/>
  <c r="G33" i="26"/>
  <c r="E33" i="26"/>
  <c r="F33" i="26" s="1"/>
  <c r="G32" i="26"/>
  <c r="F32" i="26"/>
  <c r="E32" i="26"/>
  <c r="G31" i="26"/>
  <c r="F31" i="26"/>
  <c r="E31" i="26"/>
  <c r="G30" i="26"/>
  <c r="E30" i="26"/>
  <c r="F30" i="26" s="1"/>
  <c r="G29" i="26"/>
  <c r="E29" i="26"/>
  <c r="F29" i="26" s="1"/>
  <c r="G28" i="26"/>
  <c r="F28" i="26"/>
  <c r="E28" i="26"/>
  <c r="G27" i="26"/>
  <c r="F27" i="26"/>
  <c r="E27" i="26"/>
  <c r="G26" i="26"/>
  <c r="E26" i="26"/>
  <c r="F26" i="26" s="1"/>
  <c r="G25" i="26"/>
  <c r="E25" i="26"/>
  <c r="F25" i="26" s="1"/>
  <c r="G24" i="26"/>
  <c r="F24" i="26"/>
  <c r="E24" i="26"/>
  <c r="G23" i="26"/>
  <c r="F23" i="26"/>
  <c r="E23" i="26"/>
  <c r="G22" i="26"/>
  <c r="E22" i="26"/>
  <c r="F22" i="26" s="1"/>
  <c r="G21" i="26"/>
  <c r="E21" i="26"/>
  <c r="F21" i="26" s="1"/>
  <c r="G20" i="26"/>
  <c r="F20" i="26"/>
  <c r="E20" i="26"/>
  <c r="G19" i="26"/>
  <c r="F19" i="26"/>
  <c r="E19" i="26"/>
  <c r="G18" i="26"/>
  <c r="E18" i="26"/>
  <c r="F18" i="26" s="1"/>
  <c r="G17" i="26"/>
  <c r="E17" i="26"/>
  <c r="F17" i="26" s="1"/>
  <c r="G16" i="26"/>
  <c r="F16" i="26"/>
  <c r="E16" i="26"/>
  <c r="G15" i="26"/>
  <c r="F15" i="26"/>
  <c r="E15" i="26"/>
  <c r="G14" i="26"/>
  <c r="E14" i="26"/>
  <c r="F14" i="26" s="1"/>
  <c r="G13" i="26"/>
  <c r="E13" i="26"/>
  <c r="F13" i="26" s="1"/>
  <c r="G12" i="26"/>
  <c r="F12" i="26"/>
  <c r="E12" i="26"/>
  <c r="G11" i="26"/>
  <c r="F11" i="26"/>
  <c r="E11" i="26"/>
  <c r="G10" i="26"/>
  <c r="E10" i="26"/>
  <c r="F10" i="26" s="1"/>
  <c r="G9" i="26"/>
  <c r="F9" i="26"/>
  <c r="E9" i="26"/>
  <c r="G8" i="26"/>
  <c r="E8" i="26"/>
  <c r="F8" i="26" s="1"/>
  <c r="G7" i="26"/>
  <c r="E7" i="26"/>
  <c r="F7" i="26" s="1"/>
  <c r="G6" i="26"/>
  <c r="E6" i="26"/>
  <c r="F6" i="26" s="1"/>
  <c r="G5" i="26"/>
  <c r="F5" i="26"/>
  <c r="E5" i="26"/>
  <c r="F4" i="26"/>
  <c r="G4" i="26"/>
  <c r="E4" i="26"/>
  <c r="AP4" i="24" l="1"/>
  <c r="J27" i="27"/>
  <c r="J28" i="27"/>
  <c r="J22" i="27"/>
  <c r="AP5" i="24" s="1"/>
  <c r="W7" i="24"/>
  <c r="W6" i="24"/>
  <c r="W4" i="24"/>
  <c r="J29" i="27" l="1"/>
  <c r="M27" i="27" s="1"/>
  <c r="M29" i="27" s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L7" i="24" l="1"/>
  <c r="U7" i="24"/>
  <c r="AE7" i="24"/>
  <c r="U6" i="24"/>
  <c r="L6" i="24"/>
  <c r="AE6" i="24"/>
  <c r="G63" i="1"/>
  <c r="G92" i="1"/>
  <c r="G121" i="1"/>
  <c r="I34" i="1"/>
  <c r="G34" i="1"/>
  <c r="F34" i="1"/>
  <c r="E63" i="1"/>
  <c r="D63" i="1"/>
  <c r="E92" i="1"/>
  <c r="D92" i="1"/>
  <c r="E121" i="1"/>
  <c r="D121" i="1"/>
  <c r="C5" i="24" l="1"/>
  <c r="R5" i="24" s="1"/>
  <c r="C4" i="24"/>
  <c r="R4" i="24" s="1"/>
  <c r="Y110" i="1"/>
  <c r="Y106" i="1"/>
  <c r="Y78" i="1"/>
  <c r="Y82" i="1"/>
  <c r="Y52" i="1"/>
  <c r="Y48" i="1"/>
  <c r="W5" i="24" s="1"/>
  <c r="Y26" i="1"/>
  <c r="Y22" i="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J6" i="21"/>
  <c r="J5" i="21"/>
  <c r="J4" i="2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J38" i="1"/>
  <c r="L5" i="24" l="1"/>
  <c r="U5" i="24"/>
  <c r="AE5" i="24"/>
  <c r="AB5" i="24"/>
  <c r="I5" i="24"/>
  <c r="AB4" i="24"/>
  <c r="I4" i="24"/>
  <c r="E3" i="1"/>
  <c r="AI5" i="24" l="1"/>
  <c r="C128" i="1"/>
  <c r="C99" i="1"/>
  <c r="C70" i="1"/>
  <c r="C41" i="1"/>
  <c r="C12" i="1"/>
  <c r="K34" i="22" l="1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H34" i="22"/>
  <c r="G34" i="22"/>
  <c r="F34" i="22"/>
  <c r="H33" i="22"/>
  <c r="G33" i="22"/>
  <c r="F33" i="22"/>
  <c r="H32" i="22"/>
  <c r="G32" i="22"/>
  <c r="F32" i="22"/>
  <c r="H31" i="22"/>
  <c r="G31" i="22"/>
  <c r="F31" i="22"/>
  <c r="H30" i="22"/>
  <c r="G30" i="22"/>
  <c r="F30" i="22"/>
  <c r="H29" i="22"/>
  <c r="G29" i="22"/>
  <c r="F29" i="22"/>
  <c r="H28" i="22"/>
  <c r="G28" i="22"/>
  <c r="F28" i="22"/>
  <c r="H27" i="22"/>
  <c r="G27" i="22"/>
  <c r="F27" i="22"/>
  <c r="H26" i="22"/>
  <c r="G26" i="22"/>
  <c r="F26" i="22"/>
  <c r="H25" i="22"/>
  <c r="G25" i="22"/>
  <c r="F25" i="22"/>
  <c r="H24" i="22"/>
  <c r="G24" i="22"/>
  <c r="F24" i="22"/>
  <c r="H23" i="22"/>
  <c r="G23" i="22"/>
  <c r="F23" i="22"/>
  <c r="H22" i="22"/>
  <c r="G22" i="22"/>
  <c r="F22" i="22"/>
  <c r="H21" i="22"/>
  <c r="G21" i="22"/>
  <c r="F21" i="22"/>
  <c r="H20" i="22"/>
  <c r="G20" i="22"/>
  <c r="F20" i="22"/>
  <c r="H19" i="22"/>
  <c r="G19" i="22"/>
  <c r="F19" i="22"/>
  <c r="H18" i="22"/>
  <c r="G18" i="22"/>
  <c r="F18" i="22"/>
  <c r="H17" i="22"/>
  <c r="G17" i="22"/>
  <c r="F17" i="22"/>
  <c r="H16" i="22"/>
  <c r="G16" i="22"/>
  <c r="F16" i="22"/>
  <c r="H15" i="22"/>
  <c r="G15" i="22"/>
  <c r="F15" i="22"/>
  <c r="H14" i="22"/>
  <c r="G14" i="22"/>
  <c r="F14" i="22"/>
  <c r="H13" i="22"/>
  <c r="G13" i="22"/>
  <c r="F13" i="22"/>
  <c r="H12" i="22"/>
  <c r="G12" i="22"/>
  <c r="F12" i="22"/>
  <c r="H11" i="22"/>
  <c r="G11" i="22"/>
  <c r="F11" i="22"/>
  <c r="H10" i="22"/>
  <c r="G10" i="22"/>
  <c r="F10" i="22"/>
  <c r="H9" i="22"/>
  <c r="G9" i="22"/>
  <c r="F9" i="22"/>
  <c r="H8" i="22"/>
  <c r="G8" i="22"/>
  <c r="F8" i="22"/>
  <c r="H7" i="22"/>
  <c r="G7" i="22"/>
  <c r="F7" i="22"/>
  <c r="H6" i="22"/>
  <c r="G6" i="22"/>
  <c r="F6" i="22"/>
  <c r="H5" i="22"/>
  <c r="G5" i="22"/>
  <c r="F5" i="22"/>
  <c r="H4" i="22"/>
  <c r="G4" i="22"/>
  <c r="F4" i="22"/>
  <c r="C40" i="22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M11" i="21"/>
  <c r="M10" i="21"/>
  <c r="M9" i="21"/>
  <c r="M8" i="21"/>
  <c r="M7" i="21"/>
  <c r="M6" i="21"/>
  <c r="M5" i="21"/>
  <c r="M4" i="21"/>
  <c r="I5" i="21"/>
  <c r="I6" i="21" s="1"/>
  <c r="I7" i="21" s="1"/>
  <c r="I8" i="21" s="1"/>
  <c r="I9" i="21" s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D23" i="21"/>
  <c r="G17" i="21"/>
  <c r="F17" i="21"/>
  <c r="N30" i="21" s="1"/>
  <c r="E17" i="21"/>
  <c r="G16" i="21"/>
  <c r="F16" i="21"/>
  <c r="N28" i="21" s="1"/>
  <c r="E16" i="21"/>
  <c r="G15" i="21"/>
  <c r="F15" i="21"/>
  <c r="N26" i="21" s="1"/>
  <c r="E15" i="21"/>
  <c r="G14" i="21"/>
  <c r="F14" i="21"/>
  <c r="N24" i="21" s="1"/>
  <c r="E14" i="21"/>
  <c r="G13" i="21"/>
  <c r="F13" i="21"/>
  <c r="N22" i="21" s="1"/>
  <c r="E13" i="21"/>
  <c r="G12" i="21"/>
  <c r="F12" i="21"/>
  <c r="N20" i="21" s="1"/>
  <c r="E12" i="21"/>
  <c r="G11" i="21"/>
  <c r="F11" i="21"/>
  <c r="N18" i="21" s="1"/>
  <c r="E11" i="21"/>
  <c r="G10" i="21"/>
  <c r="F10" i="21"/>
  <c r="N16" i="21" s="1"/>
  <c r="E10" i="21"/>
  <c r="G9" i="21"/>
  <c r="F9" i="21"/>
  <c r="N14" i="21" s="1"/>
  <c r="E9" i="21"/>
  <c r="G8" i="21"/>
  <c r="F8" i="21"/>
  <c r="N12" i="21" s="1"/>
  <c r="E8" i="21"/>
  <c r="G7" i="21"/>
  <c r="F7" i="21"/>
  <c r="N10" i="21" s="1"/>
  <c r="E7" i="21"/>
  <c r="G6" i="21"/>
  <c r="F6" i="21"/>
  <c r="N8" i="21" s="1"/>
  <c r="E6" i="21"/>
  <c r="G5" i="21"/>
  <c r="F5" i="21"/>
  <c r="N6" i="21" s="1"/>
  <c r="E5" i="21"/>
  <c r="G4" i="21"/>
  <c r="F4" i="21"/>
  <c r="N4" i="21" s="1"/>
  <c r="E4" i="21"/>
  <c r="O30" i="21" l="1"/>
  <c r="N13" i="21"/>
  <c r="O12" i="21"/>
  <c r="N21" i="21"/>
  <c r="O20" i="21"/>
  <c r="O10" i="21"/>
  <c r="N11" i="21"/>
  <c r="O18" i="21"/>
  <c r="N19" i="21"/>
  <c r="O26" i="21"/>
  <c r="N27" i="21"/>
  <c r="O6" i="21"/>
  <c r="N7" i="21"/>
  <c r="O14" i="21"/>
  <c r="N15" i="21"/>
  <c r="O22" i="21"/>
  <c r="N23" i="21"/>
  <c r="O4" i="21"/>
  <c r="N5" i="21"/>
  <c r="N29" i="21"/>
  <c r="O28" i="21"/>
  <c r="O8" i="21"/>
  <c r="N9" i="21"/>
  <c r="O16" i="21"/>
  <c r="N17" i="21"/>
  <c r="N25" i="21"/>
  <c r="O24" i="21"/>
  <c r="G24" i="19"/>
  <c r="F24" i="19"/>
  <c r="E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G19" i="19"/>
  <c r="F19" i="19"/>
  <c r="E19" i="19"/>
  <c r="G18" i="19"/>
  <c r="F18" i="19"/>
  <c r="E18" i="19"/>
  <c r="G17" i="19"/>
  <c r="F17" i="19"/>
  <c r="E17" i="19"/>
  <c r="G16" i="19"/>
  <c r="F16" i="19"/>
  <c r="E16" i="19"/>
  <c r="G15" i="19"/>
  <c r="F15" i="19"/>
  <c r="E15" i="19"/>
  <c r="G14" i="19"/>
  <c r="F14" i="19"/>
  <c r="E14" i="19"/>
  <c r="G13" i="19"/>
  <c r="F13" i="19"/>
  <c r="E13" i="19"/>
  <c r="G12" i="19"/>
  <c r="F12" i="19"/>
  <c r="E12" i="19"/>
  <c r="G11" i="19"/>
  <c r="F11" i="19"/>
  <c r="E11" i="19"/>
  <c r="G10" i="19"/>
  <c r="F10" i="19"/>
  <c r="E10" i="19"/>
  <c r="G9" i="19"/>
  <c r="F9" i="19"/>
  <c r="E9" i="19"/>
  <c r="G8" i="19"/>
  <c r="F8" i="19"/>
  <c r="E8" i="19"/>
  <c r="G7" i="19"/>
  <c r="F7" i="19"/>
  <c r="E7" i="19"/>
  <c r="G6" i="19"/>
  <c r="F6" i="19"/>
  <c r="E6" i="19"/>
  <c r="G5" i="19"/>
  <c r="F5" i="19"/>
  <c r="E5" i="19"/>
  <c r="G4" i="19"/>
  <c r="F4" i="19"/>
  <c r="E4" i="19"/>
  <c r="H123" i="1"/>
  <c r="J123" i="1" s="1"/>
  <c r="G149" i="1"/>
  <c r="I148" i="1"/>
  <c r="I149" i="1" s="1"/>
  <c r="H148" i="1"/>
  <c r="I147" i="1"/>
  <c r="H147" i="1"/>
  <c r="I146" i="1"/>
  <c r="H146" i="1"/>
  <c r="I145" i="1"/>
  <c r="H145" i="1"/>
  <c r="I144" i="1"/>
  <c r="H144" i="1"/>
  <c r="I143" i="1"/>
  <c r="H143" i="1"/>
  <c r="I142" i="1"/>
  <c r="H142" i="1"/>
  <c r="I141" i="1"/>
  <c r="H141" i="1"/>
  <c r="I140" i="1"/>
  <c r="H140" i="1"/>
  <c r="I139" i="1"/>
  <c r="H139" i="1"/>
  <c r="I138" i="1"/>
  <c r="H138" i="1"/>
  <c r="I137" i="1"/>
  <c r="H137" i="1"/>
  <c r="I136" i="1"/>
  <c r="H136" i="1"/>
  <c r="I135" i="1"/>
  <c r="H135" i="1"/>
  <c r="I134" i="1"/>
  <c r="H134" i="1"/>
  <c r="I133" i="1"/>
  <c r="H133" i="1"/>
  <c r="I132" i="1"/>
  <c r="H132" i="1"/>
  <c r="I131" i="1"/>
  <c r="H131" i="1"/>
  <c r="B131" i="1"/>
  <c r="I130" i="1"/>
  <c r="H130" i="1"/>
  <c r="B130" i="1"/>
  <c r="C130" i="1" s="1"/>
  <c r="I129" i="1"/>
  <c r="H129" i="1"/>
  <c r="B129" i="1"/>
  <c r="C129" i="1" s="1"/>
  <c r="I128" i="1"/>
  <c r="H128" i="1"/>
  <c r="J124" i="1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G19" i="18"/>
  <c r="F19" i="18"/>
  <c r="E19" i="18"/>
  <c r="G18" i="18"/>
  <c r="F18" i="18"/>
  <c r="E18" i="18"/>
  <c r="G17" i="18"/>
  <c r="F17" i="18"/>
  <c r="E17" i="18"/>
  <c r="G16" i="18"/>
  <c r="F16" i="18"/>
  <c r="E16" i="18"/>
  <c r="G15" i="18"/>
  <c r="F15" i="18"/>
  <c r="E15" i="18"/>
  <c r="G14" i="18"/>
  <c r="F14" i="18"/>
  <c r="E14" i="18"/>
  <c r="G13" i="18"/>
  <c r="F13" i="18"/>
  <c r="E13" i="18"/>
  <c r="G12" i="18"/>
  <c r="F12" i="18"/>
  <c r="E12" i="18"/>
  <c r="G11" i="18"/>
  <c r="F11" i="18"/>
  <c r="E11" i="18"/>
  <c r="G10" i="18"/>
  <c r="F10" i="18"/>
  <c r="E10" i="18"/>
  <c r="G9" i="18"/>
  <c r="F9" i="18"/>
  <c r="E9" i="18"/>
  <c r="G8" i="18"/>
  <c r="F8" i="18"/>
  <c r="E8" i="18"/>
  <c r="G7" i="18"/>
  <c r="F7" i="18"/>
  <c r="E7" i="18"/>
  <c r="G6" i="18"/>
  <c r="F6" i="18"/>
  <c r="E6" i="18"/>
  <c r="G5" i="18"/>
  <c r="F5" i="18"/>
  <c r="E5" i="18"/>
  <c r="G4" i="18"/>
  <c r="F4" i="18"/>
  <c r="E4" i="18"/>
  <c r="D30" i="18"/>
  <c r="H94" i="1"/>
  <c r="C7" i="24" s="1"/>
  <c r="H65" i="1"/>
  <c r="E29" i="17"/>
  <c r="G120" i="1"/>
  <c r="E120" i="1"/>
  <c r="AF7" i="24" s="1"/>
  <c r="D120" i="1"/>
  <c r="H119" i="1"/>
  <c r="H118" i="1"/>
  <c r="H117" i="1"/>
  <c r="H116" i="1"/>
  <c r="H115" i="1"/>
  <c r="H114" i="1"/>
  <c r="H113" i="1"/>
  <c r="H112" i="1"/>
  <c r="H111" i="1"/>
  <c r="H110" i="1"/>
  <c r="J109" i="1"/>
  <c r="H109" i="1"/>
  <c r="J108" i="1"/>
  <c r="H108" i="1"/>
  <c r="J107" i="1"/>
  <c r="H107" i="1"/>
  <c r="J106" i="1"/>
  <c r="H106" i="1"/>
  <c r="J105" i="1"/>
  <c r="H105" i="1"/>
  <c r="J104" i="1"/>
  <c r="H104" i="1"/>
  <c r="J103" i="1"/>
  <c r="H103" i="1"/>
  <c r="J102" i="1"/>
  <c r="H102" i="1"/>
  <c r="J101" i="1"/>
  <c r="H101" i="1"/>
  <c r="J100" i="1"/>
  <c r="H100" i="1"/>
  <c r="B100" i="1"/>
  <c r="J99" i="1"/>
  <c r="H99" i="1"/>
  <c r="J95" i="1"/>
  <c r="Y109" i="1" s="1"/>
  <c r="J94" i="1"/>
  <c r="J37" i="1"/>
  <c r="Y51" i="1" s="1"/>
  <c r="J66" i="1"/>
  <c r="Y81" i="1" s="1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G19" i="17"/>
  <c r="F19" i="17"/>
  <c r="E19" i="17"/>
  <c r="G18" i="17"/>
  <c r="F18" i="17"/>
  <c r="E18" i="17"/>
  <c r="G17" i="17"/>
  <c r="F17" i="17"/>
  <c r="E17" i="17"/>
  <c r="G16" i="17"/>
  <c r="F16" i="17"/>
  <c r="E16" i="17"/>
  <c r="G15" i="17"/>
  <c r="F15" i="17"/>
  <c r="E15" i="17"/>
  <c r="G14" i="17"/>
  <c r="F14" i="17"/>
  <c r="E14" i="17"/>
  <c r="G13" i="17"/>
  <c r="F13" i="17"/>
  <c r="E13" i="17"/>
  <c r="G12" i="17"/>
  <c r="F12" i="17"/>
  <c r="E12" i="17"/>
  <c r="G11" i="17"/>
  <c r="F11" i="17"/>
  <c r="E11" i="17"/>
  <c r="G10" i="17"/>
  <c r="F10" i="17"/>
  <c r="E10" i="17"/>
  <c r="G9" i="17"/>
  <c r="F9" i="17"/>
  <c r="E9" i="17"/>
  <c r="G8" i="17"/>
  <c r="F8" i="17"/>
  <c r="E8" i="17"/>
  <c r="G7" i="17"/>
  <c r="F7" i="17"/>
  <c r="E7" i="17"/>
  <c r="G6" i="17"/>
  <c r="F6" i="17"/>
  <c r="E6" i="17"/>
  <c r="G5" i="17"/>
  <c r="F5" i="17"/>
  <c r="E5" i="17"/>
  <c r="G4" i="17"/>
  <c r="F4" i="17"/>
  <c r="E4" i="17"/>
  <c r="G91" i="1"/>
  <c r="E91" i="1"/>
  <c r="AF6" i="24" s="1"/>
  <c r="D91" i="1"/>
  <c r="H90" i="1"/>
  <c r="H89" i="1"/>
  <c r="H88" i="1"/>
  <c r="H87" i="1"/>
  <c r="H86" i="1"/>
  <c r="H85" i="1"/>
  <c r="H84" i="1"/>
  <c r="H83" i="1"/>
  <c r="H82" i="1"/>
  <c r="H81" i="1"/>
  <c r="J80" i="1"/>
  <c r="H80" i="1"/>
  <c r="J79" i="1"/>
  <c r="H79" i="1"/>
  <c r="J78" i="1"/>
  <c r="H78" i="1"/>
  <c r="J77" i="1"/>
  <c r="H77" i="1"/>
  <c r="J76" i="1"/>
  <c r="H76" i="1"/>
  <c r="J75" i="1"/>
  <c r="H75" i="1"/>
  <c r="J74" i="1"/>
  <c r="H74" i="1"/>
  <c r="J73" i="1"/>
  <c r="H73" i="1"/>
  <c r="J72" i="1"/>
  <c r="H72" i="1"/>
  <c r="J71" i="1"/>
  <c r="H71" i="1"/>
  <c r="B71" i="1"/>
  <c r="J70" i="1"/>
  <c r="H70" i="1"/>
  <c r="E29" i="16"/>
  <c r="G24" i="16"/>
  <c r="F24" i="16"/>
  <c r="E24" i="16"/>
  <c r="G23" i="16"/>
  <c r="F23" i="16"/>
  <c r="E23" i="16"/>
  <c r="G22" i="16"/>
  <c r="F22" i="16"/>
  <c r="E22" i="16"/>
  <c r="G21" i="16"/>
  <c r="F21" i="16"/>
  <c r="E21" i="16"/>
  <c r="G20" i="16"/>
  <c r="F20" i="16"/>
  <c r="E20" i="16"/>
  <c r="G19" i="16"/>
  <c r="F19" i="16"/>
  <c r="E19" i="16"/>
  <c r="G18" i="16"/>
  <c r="F18" i="16"/>
  <c r="E18" i="16"/>
  <c r="G17" i="16"/>
  <c r="F17" i="16"/>
  <c r="E17" i="16"/>
  <c r="G16" i="16"/>
  <c r="F16" i="16"/>
  <c r="E16" i="16"/>
  <c r="G15" i="16"/>
  <c r="F15" i="16"/>
  <c r="E15" i="16"/>
  <c r="G14" i="16"/>
  <c r="F14" i="16"/>
  <c r="E14" i="16"/>
  <c r="G13" i="16"/>
  <c r="F13" i="16"/>
  <c r="E13" i="16"/>
  <c r="G12" i="16"/>
  <c r="F12" i="16"/>
  <c r="E12" i="16"/>
  <c r="G11" i="16"/>
  <c r="F11" i="16"/>
  <c r="E11" i="16"/>
  <c r="G10" i="16"/>
  <c r="F10" i="16"/>
  <c r="E10" i="16"/>
  <c r="G9" i="16"/>
  <c r="F9" i="16"/>
  <c r="E9" i="16"/>
  <c r="G8" i="16"/>
  <c r="F8" i="16"/>
  <c r="E8" i="16"/>
  <c r="G7" i="16"/>
  <c r="F7" i="16"/>
  <c r="E7" i="16"/>
  <c r="G6" i="16"/>
  <c r="F6" i="16"/>
  <c r="E6" i="16"/>
  <c r="G5" i="16"/>
  <c r="F5" i="16"/>
  <c r="E5" i="16"/>
  <c r="G4" i="16"/>
  <c r="F4" i="16"/>
  <c r="E4" i="16"/>
  <c r="G62" i="1"/>
  <c r="E62" i="1"/>
  <c r="AF5" i="24" s="1"/>
  <c r="D62" i="1"/>
  <c r="H61" i="1"/>
  <c r="H60" i="1"/>
  <c r="H59" i="1"/>
  <c r="H58" i="1"/>
  <c r="H57" i="1"/>
  <c r="H56" i="1"/>
  <c r="H55" i="1"/>
  <c r="H54" i="1"/>
  <c r="H53" i="1"/>
  <c r="H52" i="1"/>
  <c r="J51" i="1"/>
  <c r="H51" i="1"/>
  <c r="J50" i="1"/>
  <c r="H50" i="1"/>
  <c r="J49" i="1"/>
  <c r="H49" i="1"/>
  <c r="J48" i="1"/>
  <c r="H48" i="1"/>
  <c r="J47" i="1"/>
  <c r="H47" i="1"/>
  <c r="J46" i="1"/>
  <c r="H46" i="1"/>
  <c r="J45" i="1"/>
  <c r="H45" i="1"/>
  <c r="J44" i="1"/>
  <c r="H44" i="1"/>
  <c r="J43" i="1"/>
  <c r="H43" i="1"/>
  <c r="J42" i="1"/>
  <c r="H42" i="1"/>
  <c r="B42" i="1"/>
  <c r="J41" i="1"/>
  <c r="H41" i="1"/>
  <c r="J36" i="1"/>
  <c r="L24" i="15"/>
  <c r="G124" i="15"/>
  <c r="F124" i="15"/>
  <c r="E124" i="15"/>
  <c r="G123" i="15"/>
  <c r="F123" i="15"/>
  <c r="E123" i="15"/>
  <c r="G122" i="15"/>
  <c r="F122" i="15"/>
  <c r="E122" i="15"/>
  <c r="G121" i="15"/>
  <c r="F121" i="15"/>
  <c r="E121" i="15"/>
  <c r="G120" i="15"/>
  <c r="F120" i="15"/>
  <c r="E120" i="15"/>
  <c r="G119" i="15"/>
  <c r="F119" i="15"/>
  <c r="E119" i="15"/>
  <c r="G118" i="15"/>
  <c r="F118" i="15"/>
  <c r="E118" i="15"/>
  <c r="G117" i="15"/>
  <c r="F117" i="15"/>
  <c r="E117" i="15"/>
  <c r="G116" i="15"/>
  <c r="F116" i="15"/>
  <c r="E116" i="15"/>
  <c r="G115" i="15"/>
  <c r="F115" i="15"/>
  <c r="E115" i="15"/>
  <c r="G114" i="15"/>
  <c r="F114" i="15"/>
  <c r="E114" i="15"/>
  <c r="G113" i="15"/>
  <c r="F113" i="15"/>
  <c r="E113" i="15"/>
  <c r="G112" i="15"/>
  <c r="F112" i="15"/>
  <c r="E112" i="15"/>
  <c r="G111" i="15"/>
  <c r="F111" i="15"/>
  <c r="E111" i="15"/>
  <c r="G110" i="15"/>
  <c r="F110" i="15"/>
  <c r="E110" i="15"/>
  <c r="G109" i="15"/>
  <c r="F109" i="15"/>
  <c r="E109" i="15"/>
  <c r="G108" i="15"/>
  <c r="F108" i="15"/>
  <c r="E108" i="15"/>
  <c r="G107" i="15"/>
  <c r="F107" i="15"/>
  <c r="E107" i="15"/>
  <c r="G106" i="15"/>
  <c r="F106" i="15"/>
  <c r="E106" i="15"/>
  <c r="G105" i="15"/>
  <c r="F105" i="15"/>
  <c r="E105" i="15"/>
  <c r="G104" i="15"/>
  <c r="F104" i="15"/>
  <c r="E104" i="15"/>
  <c r="G103" i="15"/>
  <c r="F103" i="15"/>
  <c r="E103" i="15"/>
  <c r="G102" i="15"/>
  <c r="F102" i="15"/>
  <c r="E102" i="15"/>
  <c r="G101" i="15"/>
  <c r="F101" i="15"/>
  <c r="E101" i="15"/>
  <c r="G100" i="15"/>
  <c r="F100" i="15"/>
  <c r="E100" i="15"/>
  <c r="G99" i="15"/>
  <c r="F99" i="15"/>
  <c r="E99" i="15"/>
  <c r="G98" i="15"/>
  <c r="F98" i="15"/>
  <c r="E98" i="15"/>
  <c r="G97" i="15"/>
  <c r="F97" i="15"/>
  <c r="E97" i="15"/>
  <c r="G96" i="15"/>
  <c r="F96" i="15"/>
  <c r="E96" i="15"/>
  <c r="G95" i="15"/>
  <c r="F95" i="15"/>
  <c r="E95" i="15"/>
  <c r="G94" i="15"/>
  <c r="F94" i="15"/>
  <c r="E94" i="15"/>
  <c r="G93" i="15"/>
  <c r="F93" i="15"/>
  <c r="E93" i="15"/>
  <c r="G92" i="15"/>
  <c r="F92" i="15"/>
  <c r="E92" i="15"/>
  <c r="G91" i="15"/>
  <c r="F91" i="15"/>
  <c r="E91" i="15"/>
  <c r="G90" i="15"/>
  <c r="F90" i="15"/>
  <c r="E90" i="15"/>
  <c r="G89" i="15"/>
  <c r="F89" i="15"/>
  <c r="E89" i="15"/>
  <c r="G88" i="15"/>
  <c r="F88" i="15"/>
  <c r="E88" i="15"/>
  <c r="G87" i="15"/>
  <c r="F87" i="15"/>
  <c r="E87" i="15"/>
  <c r="G86" i="15"/>
  <c r="F86" i="15"/>
  <c r="E86" i="15"/>
  <c r="G85" i="15"/>
  <c r="F85" i="15"/>
  <c r="E85" i="15"/>
  <c r="G84" i="15"/>
  <c r="F84" i="15"/>
  <c r="E84" i="15"/>
  <c r="G83" i="15"/>
  <c r="F83" i="15"/>
  <c r="E83" i="15"/>
  <c r="G82" i="15"/>
  <c r="F82" i="15"/>
  <c r="E82" i="15"/>
  <c r="G81" i="15"/>
  <c r="F81" i="15"/>
  <c r="E81" i="15"/>
  <c r="G80" i="15"/>
  <c r="F80" i="15"/>
  <c r="E80" i="15"/>
  <c r="G79" i="15"/>
  <c r="F79" i="15"/>
  <c r="E79" i="15"/>
  <c r="G78" i="15"/>
  <c r="F78" i="15"/>
  <c r="E78" i="15"/>
  <c r="G77" i="15"/>
  <c r="F77" i="15"/>
  <c r="E77" i="15"/>
  <c r="G76" i="15"/>
  <c r="F76" i="15"/>
  <c r="E76" i="15"/>
  <c r="G75" i="15"/>
  <c r="F75" i="15"/>
  <c r="E75" i="15"/>
  <c r="G74" i="15"/>
  <c r="F74" i="15"/>
  <c r="E74" i="15"/>
  <c r="G73" i="15"/>
  <c r="F73" i="15"/>
  <c r="E73" i="15"/>
  <c r="G72" i="15"/>
  <c r="F72" i="15"/>
  <c r="E72" i="15"/>
  <c r="G71" i="15"/>
  <c r="F71" i="15"/>
  <c r="E71" i="15"/>
  <c r="G70" i="15"/>
  <c r="F70" i="15"/>
  <c r="E70" i="15"/>
  <c r="G69" i="15"/>
  <c r="F69" i="15"/>
  <c r="E69" i="15"/>
  <c r="G68" i="15"/>
  <c r="F68" i="15"/>
  <c r="E68" i="15"/>
  <c r="G67" i="15"/>
  <c r="F67" i="15"/>
  <c r="E67" i="15"/>
  <c r="G66" i="15"/>
  <c r="F66" i="15"/>
  <c r="E66" i="15"/>
  <c r="G65" i="15"/>
  <c r="F65" i="15"/>
  <c r="E65" i="15"/>
  <c r="G64" i="15"/>
  <c r="F64" i="15"/>
  <c r="E64" i="15"/>
  <c r="G63" i="15"/>
  <c r="F63" i="15"/>
  <c r="E63" i="15"/>
  <c r="G62" i="15"/>
  <c r="F62" i="15"/>
  <c r="E62" i="15"/>
  <c r="G61" i="15"/>
  <c r="F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E54" i="15"/>
  <c r="G53" i="15"/>
  <c r="F53" i="15"/>
  <c r="E53" i="15"/>
  <c r="G52" i="15"/>
  <c r="F52" i="15"/>
  <c r="E52" i="15"/>
  <c r="G51" i="15"/>
  <c r="F51" i="15"/>
  <c r="E51" i="15"/>
  <c r="G50" i="15"/>
  <c r="F50" i="15"/>
  <c r="E50" i="15"/>
  <c r="G49" i="15"/>
  <c r="F49" i="15"/>
  <c r="E49" i="15"/>
  <c r="G48" i="15"/>
  <c r="F48" i="15"/>
  <c r="E48" i="15"/>
  <c r="G47" i="15"/>
  <c r="F47" i="15"/>
  <c r="E47" i="15"/>
  <c r="G46" i="15"/>
  <c r="F46" i="15"/>
  <c r="E46" i="15"/>
  <c r="G45" i="15"/>
  <c r="F45" i="15"/>
  <c r="E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F39" i="15"/>
  <c r="E39" i="15"/>
  <c r="G38" i="15"/>
  <c r="F38" i="15"/>
  <c r="E38" i="15"/>
  <c r="G37" i="15"/>
  <c r="F37" i="15"/>
  <c r="E37" i="15"/>
  <c r="G36" i="15"/>
  <c r="F36" i="15"/>
  <c r="E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F30" i="15"/>
  <c r="E30" i="15"/>
  <c r="G29" i="15"/>
  <c r="F29" i="15"/>
  <c r="E29" i="15"/>
  <c r="G28" i="15"/>
  <c r="F28" i="15"/>
  <c r="E28" i="15"/>
  <c r="G27" i="15"/>
  <c r="F27" i="15"/>
  <c r="E27" i="15"/>
  <c r="G26" i="15"/>
  <c r="F26" i="15"/>
  <c r="E26" i="15"/>
  <c r="G25" i="15"/>
  <c r="F25" i="15"/>
  <c r="E25" i="15"/>
  <c r="G24" i="15"/>
  <c r="F24" i="15"/>
  <c r="E24" i="15"/>
  <c r="G23" i="15"/>
  <c r="F23" i="15"/>
  <c r="E23" i="15"/>
  <c r="G22" i="15"/>
  <c r="F22" i="15"/>
  <c r="E22" i="15"/>
  <c r="G21" i="15"/>
  <c r="F21" i="15"/>
  <c r="E21" i="15"/>
  <c r="G20" i="15"/>
  <c r="F20" i="15"/>
  <c r="E20" i="15"/>
  <c r="G19" i="15"/>
  <c r="F19" i="15"/>
  <c r="E19" i="15"/>
  <c r="G18" i="15"/>
  <c r="F18" i="15"/>
  <c r="E18" i="15"/>
  <c r="G17" i="15"/>
  <c r="F17" i="15"/>
  <c r="E17" i="15"/>
  <c r="G16" i="15"/>
  <c r="F16" i="15"/>
  <c r="E16" i="15"/>
  <c r="G15" i="15"/>
  <c r="F15" i="15"/>
  <c r="E15" i="15"/>
  <c r="G14" i="15"/>
  <c r="F14" i="15"/>
  <c r="E14" i="15"/>
  <c r="G13" i="15"/>
  <c r="F13" i="15"/>
  <c r="E13" i="15"/>
  <c r="G12" i="15"/>
  <c r="F12" i="15"/>
  <c r="E12" i="15"/>
  <c r="G11" i="15"/>
  <c r="F11" i="15"/>
  <c r="E11" i="15"/>
  <c r="G10" i="15"/>
  <c r="F10" i="15"/>
  <c r="E10" i="15"/>
  <c r="G9" i="15"/>
  <c r="F9" i="15"/>
  <c r="E9" i="15"/>
  <c r="G8" i="15"/>
  <c r="F8" i="15"/>
  <c r="E8" i="15"/>
  <c r="G7" i="15"/>
  <c r="F7" i="15"/>
  <c r="E7" i="15"/>
  <c r="G6" i="15"/>
  <c r="F6" i="15"/>
  <c r="E6" i="15"/>
  <c r="G5" i="15"/>
  <c r="F5" i="15"/>
  <c r="E5" i="15"/>
  <c r="G4" i="15"/>
  <c r="F4" i="15"/>
  <c r="E4" i="15"/>
  <c r="J63" i="1" l="1"/>
  <c r="J92" i="1"/>
  <c r="J121" i="1"/>
  <c r="H150" i="1"/>
  <c r="Y100" i="1"/>
  <c r="Y108" i="1"/>
  <c r="J65" i="1"/>
  <c r="C6" i="24"/>
  <c r="Y42" i="1"/>
  <c r="Y50" i="1"/>
  <c r="R7" i="24"/>
  <c r="I7" i="24"/>
  <c r="AB7" i="24"/>
  <c r="AI7" i="24" s="1"/>
  <c r="B43" i="1"/>
  <c r="C42" i="1"/>
  <c r="B132" i="1"/>
  <c r="C131" i="1"/>
  <c r="B72" i="1"/>
  <c r="C71" i="1"/>
  <c r="B101" i="1"/>
  <c r="C100" i="1"/>
  <c r="J120" i="1"/>
  <c r="J91" i="1"/>
  <c r="J62" i="1"/>
  <c r="U14" i="9"/>
  <c r="U13" i="9"/>
  <c r="U12" i="9"/>
  <c r="U11" i="9"/>
  <c r="U10" i="9"/>
  <c r="U9" i="9"/>
  <c r="U8" i="9"/>
  <c r="U7" i="9"/>
  <c r="U6" i="9"/>
  <c r="U5" i="9"/>
  <c r="V14" i="9"/>
  <c r="V13" i="9"/>
  <c r="V12" i="9"/>
  <c r="V11" i="9"/>
  <c r="V10" i="9"/>
  <c r="V9" i="9"/>
  <c r="V8" i="9"/>
  <c r="V7" i="9"/>
  <c r="V6" i="9"/>
  <c r="V5" i="9"/>
  <c r="V25" i="9"/>
  <c r="J5" i="9"/>
  <c r="J3" i="9"/>
  <c r="R25" i="9"/>
  <c r="S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R4" i="9"/>
  <c r="P25" i="9"/>
  <c r="N25" i="9"/>
  <c r="M25" i="9"/>
  <c r="Q24" i="9"/>
  <c r="Q23" i="9"/>
  <c r="Q22" i="9"/>
  <c r="Q21" i="9"/>
  <c r="Q20" i="9"/>
  <c r="Q19" i="9"/>
  <c r="Q18" i="9"/>
  <c r="Q17" i="9"/>
  <c r="Q16" i="9"/>
  <c r="Q15" i="9"/>
  <c r="T14" i="9"/>
  <c r="Q14" i="9"/>
  <c r="T13" i="9"/>
  <c r="Q13" i="9"/>
  <c r="T12" i="9"/>
  <c r="Q12" i="9"/>
  <c r="T11" i="9"/>
  <c r="Q11" i="9"/>
  <c r="T10" i="9"/>
  <c r="Q10" i="9"/>
  <c r="T9" i="9"/>
  <c r="Q9" i="9"/>
  <c r="T8" i="9"/>
  <c r="Q8" i="9"/>
  <c r="T7" i="9"/>
  <c r="Q7" i="9"/>
  <c r="T6" i="9"/>
  <c r="Q6" i="9"/>
  <c r="T5" i="9"/>
  <c r="Q5" i="9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T4" i="9"/>
  <c r="S4" i="9"/>
  <c r="Q4" i="9"/>
  <c r="H19" i="12"/>
  <c r="G2" i="10"/>
  <c r="Y99" i="1" l="1"/>
  <c r="V7" i="24"/>
  <c r="X7" i="24" s="1"/>
  <c r="M7" i="24"/>
  <c r="Y41" i="1"/>
  <c r="V5" i="24"/>
  <c r="X5" i="24" s="1"/>
  <c r="M5" i="24"/>
  <c r="R6" i="24"/>
  <c r="AB6" i="24"/>
  <c r="AI6" i="24" s="1"/>
  <c r="I6" i="24"/>
  <c r="Y71" i="1"/>
  <c r="V6" i="24"/>
  <c r="M6" i="24"/>
  <c r="Y72" i="1"/>
  <c r="Y80" i="1"/>
  <c r="B102" i="1"/>
  <c r="C101" i="1"/>
  <c r="B133" i="1"/>
  <c r="C132" i="1"/>
  <c r="B73" i="1"/>
  <c r="C72" i="1"/>
  <c r="B44" i="1"/>
  <c r="C43" i="1"/>
  <c r="T25" i="9"/>
  <c r="S5" i="9"/>
  <c r="S6" i="9" s="1"/>
  <c r="K8" i="1"/>
  <c r="Y25" i="1" s="1"/>
  <c r="K7" i="1"/>
  <c r="K32" i="1"/>
  <c r="K33" i="1" s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I33" i="1"/>
  <c r="U4" i="24" l="1"/>
  <c r="L4" i="24"/>
  <c r="AE4" i="24"/>
  <c r="AI4" i="24" s="1"/>
  <c r="Y43" i="1"/>
  <c r="Y49" i="1"/>
  <c r="Y53" i="1" s="1"/>
  <c r="E5" i="24" s="1"/>
  <c r="Y101" i="1"/>
  <c r="Y107" i="1"/>
  <c r="Y111" i="1" s="1"/>
  <c r="E7" i="24" s="1"/>
  <c r="Y14" i="1"/>
  <c r="Y24" i="1"/>
  <c r="X6" i="24"/>
  <c r="Y73" i="1"/>
  <c r="Y79" i="1"/>
  <c r="Y83" i="1" s="1"/>
  <c r="E6" i="24" s="1"/>
  <c r="B74" i="1"/>
  <c r="C73" i="1"/>
  <c r="B134" i="1"/>
  <c r="C133" i="1"/>
  <c r="B45" i="1"/>
  <c r="C44" i="1"/>
  <c r="B103" i="1"/>
  <c r="C102" i="1"/>
  <c r="S7" i="9"/>
  <c r="S8" i="9" s="1"/>
  <c r="G33" i="1"/>
  <c r="AF4" i="24" s="1"/>
  <c r="F33" i="1"/>
  <c r="K102" i="5"/>
  <c r="K95" i="5"/>
  <c r="K91" i="5"/>
  <c r="K92" i="5" s="1"/>
  <c r="E81" i="5"/>
  <c r="K73" i="5"/>
  <c r="K69" i="5"/>
  <c r="K70" i="5" s="1"/>
  <c r="K41" i="5"/>
  <c r="K38" i="5"/>
  <c r="K37" i="5"/>
  <c r="K33" i="5"/>
  <c r="K32" i="5"/>
  <c r="K21" i="5"/>
  <c r="K18" i="5"/>
  <c r="K19" i="5" s="1"/>
  <c r="K13" i="5"/>
  <c r="K14" i="5" s="1"/>
  <c r="K26" i="5" s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B13" i="1"/>
  <c r="L12" i="1"/>
  <c r="L34" i="1" l="1"/>
  <c r="B104" i="1"/>
  <c r="C103" i="1"/>
  <c r="B135" i="1"/>
  <c r="C134" i="1"/>
  <c r="B14" i="1"/>
  <c r="C13" i="1"/>
  <c r="B46" i="1"/>
  <c r="C45" i="1"/>
  <c r="B75" i="1"/>
  <c r="C74" i="1"/>
  <c r="S9" i="9"/>
  <c r="S10" i="9"/>
  <c r="L33" i="1"/>
  <c r="K42" i="5"/>
  <c r="K43" i="5" s="1"/>
  <c r="E55" i="5" s="1"/>
  <c r="K96" i="5"/>
  <c r="K97" i="5" s="1"/>
  <c r="E99" i="5" s="1"/>
  <c r="E104" i="5" s="1"/>
  <c r="K74" i="5"/>
  <c r="K75" i="5" s="1"/>
  <c r="E78" i="5" s="1"/>
  <c r="E82" i="5" s="1"/>
  <c r="E83" i="5" s="1"/>
  <c r="V4" i="24" l="1"/>
  <c r="X4" i="24" s="1"/>
  <c r="M4" i="24"/>
  <c r="Y13" i="1"/>
  <c r="Y15" i="1" s="1"/>
  <c r="Y23" i="1"/>
  <c r="Y27" i="1" s="1"/>
  <c r="E4" i="24" s="1"/>
  <c r="B15" i="1"/>
  <c r="C14" i="1"/>
  <c r="B105" i="1"/>
  <c r="C104" i="1"/>
  <c r="B47" i="1"/>
  <c r="C46" i="1"/>
  <c r="B136" i="1"/>
  <c r="C135" i="1"/>
  <c r="B76" i="1"/>
  <c r="C75" i="1"/>
  <c r="S11" i="9"/>
  <c r="X8" i="24" l="1"/>
  <c r="X9" i="24"/>
  <c r="E8" i="24"/>
  <c r="E10" i="24" s="1"/>
  <c r="E11" i="24"/>
  <c r="B77" i="1"/>
  <c r="C76" i="1"/>
  <c r="B137" i="1"/>
  <c r="C136" i="1"/>
  <c r="B106" i="1"/>
  <c r="C105" i="1"/>
  <c r="B48" i="1"/>
  <c r="C47" i="1"/>
  <c r="B16" i="1"/>
  <c r="C15" i="1"/>
  <c r="S12" i="9"/>
  <c r="L12" i="24" l="1"/>
  <c r="AR4" i="24"/>
  <c r="AS4" i="24" s="1"/>
  <c r="AT4" i="24" s="1"/>
  <c r="AR5" i="24"/>
  <c r="AS5" i="24" s="1"/>
  <c r="AT5" i="24" s="1"/>
  <c r="B17" i="1"/>
  <c r="C16" i="1"/>
  <c r="B138" i="1"/>
  <c r="C137" i="1"/>
  <c r="B49" i="1"/>
  <c r="C48" i="1"/>
  <c r="B107" i="1"/>
  <c r="C106" i="1"/>
  <c r="B78" i="1"/>
  <c r="C77" i="1"/>
  <c r="S13" i="9"/>
  <c r="AT6" i="24" l="1"/>
  <c r="AT8" i="24" s="1"/>
  <c r="AT9" i="24"/>
  <c r="B79" i="1"/>
  <c r="C78" i="1"/>
  <c r="B50" i="1"/>
  <c r="C49" i="1"/>
  <c r="B108" i="1"/>
  <c r="C107" i="1"/>
  <c r="B139" i="1"/>
  <c r="C138" i="1"/>
  <c r="B18" i="1"/>
  <c r="C17" i="1"/>
  <c r="S14" i="9"/>
  <c r="B19" i="1" l="1"/>
  <c r="C18" i="1"/>
  <c r="B109" i="1"/>
  <c r="C108" i="1"/>
  <c r="B51" i="1"/>
  <c r="C50" i="1"/>
  <c r="B140" i="1"/>
  <c r="C139" i="1"/>
  <c r="B80" i="1"/>
  <c r="C79" i="1"/>
  <c r="S15" i="9"/>
  <c r="B81" i="1" l="1"/>
  <c r="C80" i="1"/>
  <c r="B141" i="1"/>
  <c r="C140" i="1"/>
  <c r="B110" i="1"/>
  <c r="C109" i="1"/>
  <c r="B52" i="1"/>
  <c r="C51" i="1"/>
  <c r="B20" i="1"/>
  <c r="C19" i="1"/>
  <c r="S16" i="9"/>
  <c r="T7" i="24" l="1"/>
  <c r="K7" i="24"/>
  <c r="AD7" i="24"/>
  <c r="AG7" i="24" s="1"/>
  <c r="T5" i="24"/>
  <c r="K5" i="24"/>
  <c r="AD5" i="24"/>
  <c r="AG5" i="24" s="1"/>
  <c r="T6" i="24"/>
  <c r="AD6" i="24"/>
  <c r="AG6" i="24" s="1"/>
  <c r="K6" i="24"/>
  <c r="B21" i="1"/>
  <c r="C20" i="1"/>
  <c r="B142" i="1"/>
  <c r="C141" i="1"/>
  <c r="B53" i="1"/>
  <c r="C52" i="1"/>
  <c r="B111" i="1"/>
  <c r="C110" i="1"/>
  <c r="B82" i="1"/>
  <c r="C81" i="1"/>
  <c r="S17" i="9"/>
  <c r="AH7" i="24" l="1"/>
  <c r="AJ7" i="24" s="1"/>
  <c r="AH6" i="24"/>
  <c r="AJ6" i="24" s="1"/>
  <c r="AH5" i="24"/>
  <c r="AJ5" i="24" s="1"/>
  <c r="B83" i="1"/>
  <c r="C82" i="1"/>
  <c r="B54" i="1"/>
  <c r="C53" i="1"/>
  <c r="B112" i="1"/>
  <c r="C111" i="1"/>
  <c r="B143" i="1"/>
  <c r="C142" i="1"/>
  <c r="B22" i="1"/>
  <c r="C21" i="1"/>
  <c r="S18" i="9"/>
  <c r="B23" i="1" l="1"/>
  <c r="C22" i="1"/>
  <c r="B113" i="1"/>
  <c r="C112" i="1"/>
  <c r="B55" i="1"/>
  <c r="C54" i="1"/>
  <c r="B144" i="1"/>
  <c r="C143" i="1"/>
  <c r="B84" i="1"/>
  <c r="C83" i="1"/>
  <c r="S19" i="9"/>
  <c r="B114" i="1" l="1"/>
  <c r="C113" i="1"/>
  <c r="B85" i="1"/>
  <c r="C84" i="1"/>
  <c r="B145" i="1"/>
  <c r="C144" i="1"/>
  <c r="B56" i="1"/>
  <c r="C55" i="1"/>
  <c r="B24" i="1"/>
  <c r="C23" i="1"/>
  <c r="S20" i="9"/>
  <c r="B57" i="1" l="1"/>
  <c r="C56" i="1"/>
  <c r="B115" i="1"/>
  <c r="C114" i="1"/>
  <c r="B25" i="1"/>
  <c r="C24" i="1"/>
  <c r="B86" i="1"/>
  <c r="C85" i="1"/>
  <c r="B146" i="1"/>
  <c r="C145" i="1"/>
  <c r="S21" i="9"/>
  <c r="B26" i="1" l="1"/>
  <c r="C25" i="1"/>
  <c r="B147" i="1"/>
  <c r="C146" i="1"/>
  <c r="B58" i="1"/>
  <c r="C57" i="1"/>
  <c r="B87" i="1"/>
  <c r="C86" i="1"/>
  <c r="B116" i="1"/>
  <c r="C115" i="1"/>
  <c r="S22" i="9"/>
  <c r="B148" i="1" l="1"/>
  <c r="C148" i="1" s="1"/>
  <c r="C147" i="1"/>
  <c r="B117" i="1"/>
  <c r="C116" i="1"/>
  <c r="B88" i="1"/>
  <c r="C87" i="1"/>
  <c r="B59" i="1"/>
  <c r="C58" i="1"/>
  <c r="B27" i="1"/>
  <c r="C26" i="1"/>
  <c r="S23" i="9"/>
  <c r="B28" i="1" l="1"/>
  <c r="C27" i="1"/>
  <c r="B89" i="1"/>
  <c r="C88" i="1"/>
  <c r="B60" i="1"/>
  <c r="C59" i="1"/>
  <c r="B118" i="1"/>
  <c r="C117" i="1"/>
  <c r="S24" i="9"/>
  <c r="B119" i="1" l="1"/>
  <c r="C119" i="1" s="1"/>
  <c r="C118" i="1"/>
  <c r="B90" i="1"/>
  <c r="C90" i="1" s="1"/>
  <c r="C89" i="1"/>
  <c r="B61" i="1"/>
  <c r="C61" i="1" s="1"/>
  <c r="C60" i="1"/>
  <c r="B29" i="1"/>
  <c r="C28" i="1"/>
  <c r="U25" i="9"/>
  <c r="B30" i="1" l="1"/>
  <c r="C29" i="1"/>
  <c r="B31" i="1" l="1"/>
  <c r="C30" i="1"/>
  <c r="B32" i="1" l="1"/>
  <c r="C32" i="1" s="1"/>
  <c r="C31" i="1"/>
  <c r="T4" i="24" l="1"/>
  <c r="AD4" i="24"/>
  <c r="AG4" i="24" s="1"/>
  <c r="K4" i="24"/>
  <c r="AH4" i="24" l="1"/>
  <c r="AJ4" i="24" s="1"/>
  <c r="AJ8" i="24" s="1"/>
  <c r="N4" i="24"/>
  <c r="N6" i="24" l="1"/>
  <c r="N5" i="24"/>
  <c r="N7" i="24"/>
  <c r="N11" i="24" l="1"/>
  <c r="N8" i="24"/>
  <c r="N10" i="2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5D20315-0F33-4804-84B4-8FB2B30A338C}" keepAlive="1" name="Query - Calorimeter" description="Connection to the 'Calorimeter' query in the workbook." type="5" refreshedVersion="6" background="1" saveData="1">
    <dbPr connection="Provider=Microsoft.Mashup.OleDb.1;Data Source=$Workbook$;Location=Calorimeter;Extended Properties=&quot;&quot;" command="SELECT * FROM [Calorimeter]"/>
  </connection>
  <connection id="2" xr16:uid="{BB7288C6-8722-4FD4-AE5D-9B446229BE52}" keepAlive="1" name="Query - Calorimeter 26032020" description="Connection to the 'Calorimeter 26032020' query in the workbook." type="5" refreshedVersion="6" background="1" saveData="1">
    <dbPr connection="Provider=Microsoft.Mashup.OleDb.1;Data Source=$Workbook$;Location=&quot;Calorimeter 26032020&quot;;Extended Properties=&quot;&quot;" command="SELECT * FROM [Calorimeter 26032020]"/>
  </connection>
  <connection id="3" xr16:uid="{E2AB1C79-1DFA-4358-95F3-5CF83D9CDF51}" keepAlive="1" name="Query - Calorimeter 26032020 (2)" description="Connection to the 'Calorimeter 26032020 (2)' query in the workbook." type="5" refreshedVersion="6" background="1" saveData="1">
    <dbPr connection="Provider=Microsoft.Mashup.OleDb.1;Data Source=$Workbook$;Location=&quot;Calorimeter 26032020 (2)&quot;;Extended Properties=&quot;&quot;" command="SELECT * FROM [Calorimeter 26032020 (2)]"/>
  </connection>
  <connection id="4" xr16:uid="{CBCF0264-B48E-4C21-92AA-C822103838DF}" keepAlive="1" name="Query - Calorimeter 26032020 (3)" description="Connection to the 'Calorimeter 26032020 (3)' query in the workbook." type="5" refreshedVersion="6" background="1" saveData="1">
    <dbPr connection="Provider=Microsoft.Mashup.OleDb.1;Data Source=$Workbook$;Location=&quot;Calorimeter 26032020 (3)&quot;;Extended Properties=&quot;&quot;" command="SELECT * FROM [Calorimeter 26032020 (3)]"/>
  </connection>
  <connection id="5" xr16:uid="{782A4A9C-E9B1-4C61-9229-780753AD675F}" keepAlive="1" name="Query - Calorimeter 27032020" description="Connection to the 'Calorimeter 27032020' query in the workbook." type="5" refreshedVersion="6" background="1" saveData="1">
    <dbPr connection="Provider=Microsoft.Mashup.OleDb.1;Data Source=$Workbook$;Location=&quot;Calorimeter 27032020&quot;;Extended Properties=&quot;&quot;" command="SELECT * FROM [Calorimeter 27032020]"/>
  </connection>
  <connection id="6" xr16:uid="{5049DE1F-3CD2-45F7-8CD3-78D1B73DA937}" keepAlive="1" name="Query - Calorimeter 27032020 (2)" description="Connection to the 'Calorimeter 27032020 (2)' query in the workbook." type="5" refreshedVersion="6" background="1" saveData="1">
    <dbPr connection="Provider=Microsoft.Mashup.OleDb.1;Data Source=$Workbook$;Location=&quot;Calorimeter 27032020 (2)&quot;;Extended Properties=&quot;&quot;" command="SELECT * FROM [Calorimeter 27032020 (2)]"/>
  </connection>
  <connection id="7" xr16:uid="{292B90EA-853A-4411-B0CE-796FC2674CCA}" keepAlive="1" name="Query - Calorimeter 27032020 (3)" description="Connection to the 'Calorimeter 27032020 (3)' query in the workbook." type="5" refreshedVersion="0" background="1" saveData="1">
    <dbPr connection="Provider=Microsoft.Mashup.OleDb.1;Data Source=$Workbook$;Location=&quot;Calorimeter 27032020 (3)&quot;;Extended Properties=&quot;&quot;" command="SELECT * FROM [Calorimeter 27032020 (3)]"/>
  </connection>
  <connection id="8" xr16:uid="{7733B905-507B-4943-9DBE-414E7AECA3F4}" keepAlive="1" name="Query - Calorimeter 27032020 (4)" description="Connection to the 'Calorimeter 27032020 (4)' query in the workbook." type="5" refreshedVersion="6" background="1" saveData="1">
    <dbPr connection="Provider=Microsoft.Mashup.OleDb.1;Data Source=$Workbook$;Location=&quot;Calorimeter 27032020 (4)&quot;;Extended Properties=&quot;&quot;" command="SELECT * FROM [Calorimeter 27032020 (4)]"/>
  </connection>
  <connection id="9" xr16:uid="{5F426D31-2E1B-4CDD-AB5A-F3BF8B173D2C}" keepAlive="1" name="Query - Calorimeter 28032020" description="Connection to the 'Calorimeter 28032020' query in the workbook." type="5" refreshedVersion="6" background="1" saveData="1">
    <dbPr connection="Provider=Microsoft.Mashup.OleDb.1;Data Source=$Workbook$;Location=&quot;Calorimeter 28032020&quot;;Extended Properties=&quot;&quot;" command="SELECT * FROM [Calorimeter 28032020]"/>
  </connection>
  <connection id="10" xr16:uid="{36726B9A-81E7-4E46-8F89-6DBE7D9E457A}" keepAlive="1" name="Query - Calorimeter 28032020 (2)" description="Connection to the 'Calorimeter 28032020 (2)' query in the workbook." type="5" refreshedVersion="6" background="1" saveData="1">
    <dbPr connection="Provider=Microsoft.Mashup.OleDb.1;Data Source=$Workbook$;Location=&quot;Calorimeter 28032020 (2)&quot;;Extended Properties=&quot;&quot;" command="SELECT * FROM [Calorimeter 28032020 (2)]"/>
  </connection>
  <connection id="11" xr16:uid="{0F2D35A9-BEB4-4FC6-8CE2-043F9B346009}" keepAlive="1" name="Query - Calorimeter 28032020b" description="Connection to the 'Calorimeter 28032020b' query in the workbook." type="5" refreshedVersion="6" background="1" saveData="1">
    <dbPr connection="Provider=Microsoft.Mashup.OleDb.1;Data Source=$Workbook$;Location=&quot;Calorimeter 28032020b&quot;;Extended Properties=&quot;&quot;" command="SELECT * FROM [Calorimeter 28032020b]"/>
  </connection>
  <connection id="12" xr16:uid="{EA79B901-77F2-4EDC-8B3A-FA74CA12F56C}" keepAlive="1" name="Query - Calorimeter 29032020" description="Connection to the 'Calorimeter 29032020' query in the workbook." type="5" refreshedVersion="6" background="1" saveData="1">
    <dbPr connection="Provider=Microsoft.Mashup.OleDb.1;Data Source=$Workbook$;Location=&quot;Calorimeter 29032020&quot;;Extended Properties=&quot;&quot;" command="SELECT * FROM [Calorimeter 29032020]"/>
  </connection>
  <connection id="13" xr16:uid="{10C66B9D-D5ED-4BCF-A12C-0CA34E7387E2}" keepAlive="1" name="Query - Calorimeter 29032020b" description="Connection to the 'Calorimeter 29032020b' query in the workbook." type="5" refreshedVersion="6" background="1" saveData="1">
    <dbPr connection="Provider=Microsoft.Mashup.OleDb.1;Data Source=$Workbook$;Location=&quot;Calorimeter 29032020b&quot;;Extended Properties=&quot;&quot;" command="SELECT * FROM [Calorimeter 29032020b]"/>
  </connection>
  <connection id="14" xr16:uid="{1B25E3C6-1046-4EB2-AE14-10A3CD1862E7}" keepAlive="1" name="Query - Calorimeter 29032020c" description="Connection to the 'Calorimeter 29032020c' query in the workbook." type="5" refreshedVersion="6" background="1" saveData="1">
    <dbPr connection="Provider=Microsoft.Mashup.OleDb.1;Data Source=$Workbook$;Location=&quot;Calorimeter 29032020c&quot;;Extended Properties=&quot;&quot;" command="SELECT * FROM [Calorimeter 29032020c]"/>
  </connection>
  <connection id="15" xr16:uid="{F2DE9A23-4523-4C29-8041-ECA28699ABEE}" keepAlive="1" name="Query - Calorimeter 29032020d" description="Connection to the 'Calorimeter 29032020d' query in the workbook." type="5" refreshedVersion="6" background="1" saveData="1">
    <dbPr connection="Provider=Microsoft.Mashup.OleDb.1;Data Source=$Workbook$;Location=&quot;Calorimeter 29032020d&quot;;Extended Properties=&quot;&quot;" command="SELECT * FROM [Calorimeter 29032020d]"/>
  </connection>
  <connection id="16" xr16:uid="{8B310A7B-430F-4B70-BDA6-D9C9B601A23D}" keepAlive="1" name="Query - Calorimeter 29032020e" description="Connection to the 'Calorimeter 29032020e' query in the workbook." type="5" refreshedVersion="6" background="1" saveData="1">
    <dbPr connection="Provider=Microsoft.Mashup.OleDb.1;Data Source=$Workbook$;Location=&quot;Calorimeter 29032020e&quot;;Extended Properties=&quot;&quot;" command="SELECT * FROM [Calorimeter 29032020e]"/>
  </connection>
  <connection id="17" xr16:uid="{0077850D-6200-4A7B-9987-BC915BBE83F3}" keepAlive="1" name="Query - Calorimeter 30032020" description="Connection to the 'Calorimeter 30032020' query in the workbook." type="5" refreshedVersion="6" background="1" saveData="1">
    <dbPr connection="Provider=Microsoft.Mashup.OleDb.1;Data Source=$Workbook$;Location=&quot;Calorimeter 30032020&quot;;Extended Properties=&quot;&quot;" command="SELECT * FROM [Calorimeter 30032020]"/>
  </connection>
  <connection id="18" xr16:uid="{8B2BE94A-8584-4AE4-94E2-F7564D6B3EAC}" keepAlive="1" name="Query - Calorimeter 30032020b" description="Connection to the 'Calorimeter 30032020b' query in the workbook." type="5" refreshedVersion="6" background="1" saveData="1">
    <dbPr connection="Provider=Microsoft.Mashup.OleDb.1;Data Source=$Workbook$;Location=&quot;Calorimeter 30032020b&quot;;Extended Properties=&quot;&quot;" command="SELECT * FROM [Calorimeter 30032020b]"/>
  </connection>
  <connection id="19" xr16:uid="{CD0346B5-C1F4-4876-BA15-DB33CFB3819D}" keepAlive="1" name="Query - Calorimeter2" description="Connection to the 'Calorimeter2' query in the workbook." type="5" refreshedVersion="6" background="1" saveData="1">
    <dbPr connection="Provider=Microsoft.Mashup.OleDb.1;Data Source=$Workbook$;Location=Calorimeter2;Extended Properties=&quot;&quot;" command="SELECT * FROM [Calorimeter2]"/>
  </connection>
  <connection id="20" xr16:uid="{6A4CE50C-FC97-473A-9CE6-F2B4A9DC76D4}" keepAlive="1" name="Query - Calorimeter2b" description="Connection to the 'Calorimeter2b' query in the workbook." type="5" refreshedVersion="6" background="1" saveData="1">
    <dbPr connection="Provider=Microsoft.Mashup.OleDb.1;Data Source=$Workbook$;Location=Calorimeter2b;Extended Properties=&quot;&quot;" command="SELECT * FROM [Calorimeter2b]"/>
  </connection>
  <connection id="21" xr16:uid="{B9E1FCCB-BFCF-4597-9EB0-AF50ECA8B668}" keepAlive="1" name="Query - Calorimeter3" description="Connection to the 'Calorimeter3' query in the workbook." type="5" refreshedVersion="6" background="1" saveData="1">
    <dbPr connection="Provider=Microsoft.Mashup.OleDb.1;Data Source=$Workbook$;Location=Calorimeter3;Extended Properties=&quot;&quot;" command="SELECT * FROM [Calorimeter3]"/>
  </connection>
  <connection id="22" xr16:uid="{1E2205A6-0730-4D5E-92FD-F5643D7C63F2}" keepAlive="1" name="Query - Calorimeter3b" description="Connection to the 'Calorimeter3b' query in the workbook." type="5" refreshedVersion="6" background="1" saveData="1">
    <dbPr connection="Provider=Microsoft.Mashup.OleDb.1;Data Source=$Workbook$;Location=Calorimeter3b;Extended Properties=&quot;&quot;" command="SELECT * FROM [Calorimeter3b]"/>
  </connection>
  <connection id="23" xr16:uid="{9C9B1593-D738-45F2-83AD-F12B630E1D54}" keepAlive="1" name="Query - Calorimeter3b (2)" description="Connection to the 'Calorimeter3b (2)' query in the workbook." type="5" refreshedVersion="6" background="1" saveData="1">
    <dbPr connection="Provider=Microsoft.Mashup.OleDb.1;Data Source=$Workbook$;Location=&quot;Calorimeter3b (2)&quot;;Extended Properties=&quot;&quot;" command="SELECT * FROM [Calorimeter3b (2)]"/>
  </connection>
  <connection id="24" xr16:uid="{151F65AC-CA12-4798-9148-449AC9C7DA64}" keepAlive="1" name="Query - Calorimeter3b (3)" description="Connection to the 'Calorimeter3b (3)' query in the workbook." type="5" refreshedVersion="6" background="1" saveData="1">
    <dbPr connection="Provider=Microsoft.Mashup.OleDb.1;Data Source=$Workbook$;Location=&quot;Calorimeter3b (3)&quot;;Extended Properties=&quot;&quot;" command="SELECT * FROM [Calorimeter3b (3)]"/>
  </connection>
  <connection id="25" xr16:uid="{D45A3F6D-50A0-489C-B489-4B2170C89D19}" keepAlive="1" name="Query - Calorimeter3b (4)" description="Connection to the 'Calorimeter3b (4)' query in the workbook." type="5" refreshedVersion="6" background="1" saveData="1">
    <dbPr connection="Provider=Microsoft.Mashup.OleDb.1;Data Source=$Workbook$;Location=&quot;Calorimeter3b (4)&quot;;Extended Properties=&quot;&quot;" command="SELECT * FROM [Calorimeter3b (4)]"/>
  </connection>
</connections>
</file>

<file path=xl/sharedStrings.xml><?xml version="1.0" encoding="utf-8"?>
<sst xmlns="http://schemas.openxmlformats.org/spreadsheetml/2006/main" count="7879" uniqueCount="1915">
  <si>
    <t>Column1</t>
  </si>
  <si>
    <t>Column2</t>
  </si>
  <si>
    <t>tijd</t>
  </si>
  <si>
    <t>T</t>
  </si>
  <si>
    <t>min</t>
  </si>
  <si>
    <t>°C</t>
  </si>
  <si>
    <t>0</t>
  </si>
  <si>
    <t>1</t>
  </si>
  <si>
    <t>22.2645619202726464</t>
  </si>
  <si>
    <t>22.5691685730923514</t>
  </si>
  <si>
    <t>2</t>
  </si>
  <si>
    <t>3</t>
  </si>
  <si>
    <t>24.2491881423102193</t>
  </si>
  <si>
    <t>4</t>
  </si>
  <si>
    <t>5</t>
  </si>
  <si>
    <t>26.3802618598368154</t>
  </si>
  <si>
    <t>6</t>
  </si>
  <si>
    <t>28.0388944654078085</t>
  </si>
  <si>
    <t>7</t>
  </si>
  <si>
    <t>8</t>
  </si>
  <si>
    <t>9</t>
  </si>
  <si>
    <t>10</t>
  </si>
  <si>
    <t>31.6250622895426799</t>
  </si>
  <si>
    <t>11</t>
  </si>
  <si>
    <t>32.0881905561992404</t>
  </si>
  <si>
    <t>32.1972418319370731</t>
  </si>
  <si>
    <t>32.1427121653207585</t>
  </si>
  <si>
    <t>32.3881611541411303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</si>
  <si>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</si>
  <si>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</si>
  <si>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</si>
  <si>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</si>
  <si>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</si>
  <si>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</si>
  <si>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</si>
  <si>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</si>
  <si>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</si>
  <si>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Massa water</t>
  </si>
  <si>
    <t>Massa cup</t>
  </si>
  <si>
    <t>Massa cup + roerboon</t>
  </si>
  <si>
    <t>Tijd</t>
  </si>
  <si>
    <t>V</t>
  </si>
  <si>
    <t>A</t>
  </si>
  <si>
    <t>Multimeters</t>
  </si>
  <si>
    <t>Voedingsbron</t>
  </si>
  <si>
    <t>g</t>
  </si>
  <si>
    <t>P = U * I</t>
  </si>
  <si>
    <t>Column3</t>
  </si>
  <si>
    <t>T_1</t>
  </si>
  <si>
    <t>22.5138270598613548</t>
  </si>
  <si>
    <t>Tc</t>
  </si>
  <si>
    <t>Tr</t>
  </si>
  <si>
    <t>Calorimeter temperatuur</t>
  </si>
  <si>
    <t>Kamer temperatuur</t>
  </si>
  <si>
    <t>CALORIMETER</t>
  </si>
  <si>
    <t xml:space="preserve">Excel sheet below is protected from modifications, but feel free to prepare your own. </t>
  </si>
  <si>
    <t>Click on a cell to see how to enter formula.</t>
  </si>
  <si>
    <t>Use Microsoft Excel, available from UH Cougar byte, or OpenOffice (shareware)</t>
  </si>
  <si>
    <t>Q = m x c x ∆T</t>
  </si>
  <si>
    <t>Q process = -Q surroundings</t>
  </si>
  <si>
    <t>Qprocess = -(Qwater + heat absorbed by calorimeter)</t>
  </si>
  <si>
    <t>Qprocess =  - Qwater - heat absorbed by calorimeter</t>
  </si>
  <si>
    <r>
      <rPr>
        <b/>
        <sz val="11"/>
        <color indexed="8"/>
        <rFont val="Calibri"/>
        <family val="2"/>
      </rPr>
      <t>Part A.</t>
    </r>
    <r>
      <rPr>
        <sz val="11"/>
        <color theme="1"/>
        <rFont val="Calibri"/>
        <family val="2"/>
        <scheme val="minor"/>
      </rPr>
      <t xml:space="preserve"> Calorimeter Measurement</t>
    </r>
  </si>
  <si>
    <r>
      <t xml:space="preserve">Qprocess = Heat change of </t>
    </r>
    <r>
      <rPr>
        <b/>
        <sz val="11"/>
        <color indexed="8"/>
        <rFont val="Calibri"/>
        <family val="2"/>
      </rPr>
      <t>hot</t>
    </r>
    <r>
      <rPr>
        <sz val="11"/>
        <color theme="1"/>
        <rFont val="Calibri"/>
        <family val="2"/>
        <scheme val="minor"/>
      </rPr>
      <t xml:space="preserve"> water </t>
    </r>
  </si>
  <si>
    <r>
      <t xml:space="preserve">Qwater = Heat change </t>
    </r>
    <r>
      <rPr>
        <b/>
        <sz val="11"/>
        <color indexed="8"/>
        <rFont val="Calibri"/>
        <family val="2"/>
      </rPr>
      <t>cold</t>
    </r>
    <r>
      <rPr>
        <sz val="11"/>
        <color theme="1"/>
        <rFont val="Calibri"/>
        <family val="2"/>
        <scheme val="minor"/>
      </rPr>
      <t xml:space="preserve"> w</t>
    </r>
  </si>
  <si>
    <t>1. Temperature of hot water (oC)</t>
  </si>
  <si>
    <t>Mass of hot water (g)</t>
  </si>
  <si>
    <t>2. Temperature of cold water (oC)</t>
  </si>
  <si>
    <t>Specific heat of water (cal/g oC)</t>
  </si>
  <si>
    <t>3. Temperature of mixture (oC)</t>
  </si>
  <si>
    <t>∆T hot water (oC)</t>
  </si>
  <si>
    <t>Heat change of hot water, Qhot (cal)</t>
  </si>
  <si>
    <t>Mass of cold water (g)</t>
  </si>
  <si>
    <t>∆T cold water (oC)</t>
  </si>
  <si>
    <t>Heat change of cold water, Qcold (cal)</t>
  </si>
  <si>
    <t>∆T calorimeter (oC)</t>
  </si>
  <si>
    <t>Heat absorbed by calorimeter = -Qprocess - Qwater</t>
  </si>
  <si>
    <t>Heat absorbed by calorimeter = m(calorim) x c(calorim) x ∆T (calorim)</t>
  </si>
  <si>
    <t xml:space="preserve"> m(calorimeter) x c(calorimeter) = (-Qprocess - Qwater)/∆T calorimeter</t>
  </si>
  <si>
    <t xml:space="preserve"> 4.Heat capacity of calorimeter = m(calorimeter) x c(calorimeter),  cal/oC</t>
  </si>
  <si>
    <r>
      <rPr>
        <b/>
        <sz val="11"/>
        <color indexed="8"/>
        <rFont val="Calibri"/>
        <family val="2"/>
      </rPr>
      <t>Part B.</t>
    </r>
    <r>
      <rPr>
        <sz val="11"/>
        <color theme="1"/>
        <rFont val="Calibri"/>
        <family val="2"/>
        <scheme val="minor"/>
      </rPr>
      <t xml:space="preserve"> Specific Heat of Metal</t>
    </r>
  </si>
  <si>
    <r>
      <t xml:space="preserve">Qprocess = Heat change of </t>
    </r>
    <r>
      <rPr>
        <b/>
        <sz val="11"/>
        <color indexed="8"/>
        <rFont val="Calibri"/>
        <family val="2"/>
      </rPr>
      <t>metal</t>
    </r>
  </si>
  <si>
    <t>5. Mass of metal (g)</t>
  </si>
  <si>
    <t>∆Tmetal, oC</t>
  </si>
  <si>
    <t>6. Temperature of water before (oC)</t>
  </si>
  <si>
    <t>mass(metal) x ∆T(metal), g oC</t>
  </si>
  <si>
    <t>7. Temperature of metal before (oC)</t>
  </si>
  <si>
    <t>8. Time (sec)</t>
  </si>
  <si>
    <t>Temp (oC)</t>
  </si>
  <si>
    <t>Heat change of cold water, Qwater (cal)</t>
  </si>
  <si>
    <t>heat absorbed by calorimeter = heat capacity of calorimeter x ∆T(calorim)</t>
  </si>
  <si>
    <t>Heat capacity of calorimeter, cal/oC</t>
  </si>
  <si>
    <t xml:space="preserve">heat absorbed by calorimeter = </t>
  </si>
  <si>
    <t>Heat change of metal = mass(metal) x c(metal) x ∆T(metal)</t>
  </si>
  <si>
    <t>Heat change of metal = -(Qwater + heat absorbed by calorimeter)</t>
  </si>
  <si>
    <t>mass(metal) x c(metal) x ∆T(met) =  -(Qwater + heat absorbed by calorim)</t>
  </si>
  <si>
    <t>c(metal) = -(Qwater + heat absorbed calorim)/(mass(metal) x ∆T(metal))</t>
  </si>
  <si>
    <t>9. Maximum temperature, oC</t>
  </si>
  <si>
    <t>10.Specific heat,c(metal), cal/g oC</t>
  </si>
  <si>
    <t>Qprocess = -(Qwater + heat change of calorimeter)</t>
  </si>
  <si>
    <r>
      <rPr>
        <b/>
        <sz val="11"/>
        <color indexed="8"/>
        <rFont val="Calibri"/>
        <family val="2"/>
      </rPr>
      <t>Part C.</t>
    </r>
    <r>
      <rPr>
        <sz val="11"/>
        <color theme="1"/>
        <rFont val="Calibri"/>
        <family val="2"/>
        <scheme val="minor"/>
      </rPr>
      <t xml:space="preserve"> Molar Heat of Solution </t>
    </r>
  </si>
  <si>
    <r>
      <t xml:space="preserve">Qprocess = </t>
    </r>
    <r>
      <rPr>
        <b/>
        <sz val="11"/>
        <color indexed="8"/>
        <rFont val="Calibri"/>
        <family val="2"/>
      </rPr>
      <t>heat of solution</t>
    </r>
  </si>
  <si>
    <t>11. Temperature of water before (oC)</t>
  </si>
  <si>
    <t>Mass of water (g)</t>
  </si>
  <si>
    <t>12. Mass of solid (g)</t>
  </si>
  <si>
    <t>13. Temperature of water after (oC)</t>
  </si>
  <si>
    <t>∆T water (oC)</t>
  </si>
  <si>
    <t>Heat change of water, Qwater (cal)</t>
  </si>
  <si>
    <t>heat change of calorimeter = heat capacity of calorimeter x ∆T(calorim)</t>
  </si>
  <si>
    <t>heat change of calorimeter (cal)</t>
  </si>
  <si>
    <t>Heat of solution = -(Qwater + heat change of calorimeter)</t>
  </si>
  <si>
    <t>14. Heat of solution, cal</t>
  </si>
  <si>
    <t>15. Molar mass of solid (g/mole)</t>
  </si>
  <si>
    <t>16. Number of moles of solid</t>
  </si>
  <si>
    <t>Molar heat of solution (cal/mole)</t>
  </si>
  <si>
    <t>17. Molar heat of solution (kcal/mole)</t>
  </si>
  <si>
    <r>
      <rPr>
        <b/>
        <sz val="11"/>
        <color indexed="8"/>
        <rFont val="Calibri"/>
        <family val="2"/>
      </rPr>
      <t>Part D.</t>
    </r>
    <r>
      <rPr>
        <sz val="11"/>
        <color theme="1"/>
        <rFont val="Calibri"/>
        <family val="2"/>
        <scheme val="minor"/>
      </rPr>
      <t xml:space="preserve"> Energy of Reaction</t>
    </r>
  </si>
  <si>
    <r>
      <t xml:space="preserve">Qprocess = </t>
    </r>
    <r>
      <rPr>
        <b/>
        <sz val="11"/>
        <color indexed="8"/>
        <rFont val="Calibri"/>
        <family val="2"/>
      </rPr>
      <t>heat of reaction</t>
    </r>
  </si>
  <si>
    <t>18. Initial temperature (oC)</t>
  </si>
  <si>
    <t>19. Final temperature (oC)</t>
  </si>
  <si>
    <t>heat of reaction =  -(Qwater + heat change of calorimeter)</t>
  </si>
  <si>
    <t xml:space="preserve">20. Heat of reaction (cal) </t>
  </si>
  <si>
    <t>Volume of 1.0M HCl (limiting reagent), L</t>
  </si>
  <si>
    <t xml:space="preserve">Moles of 1.0M HCl = 1.0 M x volume HCl  </t>
  </si>
  <si>
    <t>21. Molar heat of reaction (kcal/mole)</t>
  </si>
  <si>
    <t>AVERAGE</t>
  </si>
  <si>
    <t>Tc - Tr</t>
  </si>
  <si>
    <t>kg</t>
  </si>
  <si>
    <t>s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</si>
  <si>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</si>
  <si>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</t>
    </r>
  </si>
  <si>
    <t>W (J/s)</t>
  </si>
  <si>
    <t>cw</t>
  </si>
  <si>
    <t>cc</t>
  </si>
  <si>
    <t>J/(kg.K)</t>
  </si>
  <si>
    <t>warmtecapaciteit water</t>
  </si>
  <si>
    <t>Mw</t>
  </si>
  <si>
    <t>Mc</t>
  </si>
  <si>
    <t>P*t</t>
  </si>
  <si>
    <t>time</t>
  </si>
  <si>
    <t>23.2594664903416211</t>
  </si>
  <si>
    <t xml:space="preserve">Water: </t>
  </si>
  <si>
    <t>Convert text to numbers</t>
  </si>
  <si>
    <t>massa water</t>
  </si>
  <si>
    <t>calorimeter bakje + roerboon</t>
  </si>
  <si>
    <t>water</t>
  </si>
  <si>
    <t>Column4</t>
  </si>
  <si>
    <t>Column5</t>
  </si>
  <si>
    <t>STOP HEATING</t>
  </si>
  <si>
    <t>Column6</t>
  </si>
  <si>
    <t>COOLDOWN</t>
  </si>
  <si>
    <t>Goed roeren!</t>
  </si>
  <si>
    <t>warmtecapaciteit calorimeter</t>
  </si>
  <si>
    <t>Spanningsbron ingesteld op constant current</t>
  </si>
  <si>
    <t>Q</t>
  </si>
  <si>
    <t>m.cp.DT</t>
  </si>
  <si>
    <t>Voedingsbron:</t>
  </si>
  <si>
    <t>Velleman</t>
  </si>
  <si>
    <t>19.7198098348746417</t>
  </si>
  <si>
    <t>19.0967610808958551</t>
  </si>
  <si>
    <t>0.16666666666666667</t>
  </si>
  <si>
    <t>19.8609401299630076</t>
  </si>
  <si>
    <t>0.33333333333333333</t>
  </si>
  <si>
    <t>20.1989726856598761</t>
  </si>
  <si>
    <t>0.5</t>
  </si>
  <si>
    <t>20.5360785833932321</t>
  </si>
  <si>
    <t>19.0683576350087667</t>
  </si>
  <si>
    <t>0.66666666666666667</t>
  </si>
  <si>
    <t>20.6482483995108685</t>
  </si>
  <si>
    <t>19.1251571281751299</t>
  </si>
  <si>
    <t>0.83333333333333333</t>
  </si>
  <si>
    <t>20.8722988198367181</t>
  </si>
  <si>
    <t>21.1239070252720652</t>
  </si>
  <si>
    <t>1.16666666666666667</t>
  </si>
  <si>
    <t>21.4308067615315649</t>
  </si>
  <si>
    <t>19.0399467649624783</t>
  </si>
  <si>
    <t>1.33333333333333333</t>
  </si>
  <si>
    <t>21.6257635281260044</t>
  </si>
  <si>
    <t>1.5</t>
  </si>
  <si>
    <t>21.8204625957434802</t>
  </si>
  <si>
    <t>1.66666666666666667</t>
  </si>
  <si>
    <t>22.0704235080821231</t>
  </si>
  <si>
    <t>1.83333333333333333</t>
  </si>
  <si>
    <t>2.16666666666666667</t>
  </si>
  <si>
    <t>22.7903555113286871</t>
  </si>
  <si>
    <t>19.210301133222243</t>
  </si>
  <si>
    <t>2.33333333333333333</t>
  </si>
  <si>
    <t>22.983665279028739</t>
  </si>
  <si>
    <t>2.5</t>
  </si>
  <si>
    <t>23.2043388836994292</t>
  </si>
  <si>
    <t>2.66666666666666667</t>
  </si>
  <si>
    <t>23.3972159263149082</t>
  </si>
  <si>
    <t>2.83333333333333333</t>
  </si>
  <si>
    <t>23.6449213235886816</t>
  </si>
  <si>
    <t>23.8098903900284143</t>
  </si>
  <si>
    <t>3.16666666666666667</t>
  </si>
  <si>
    <t>24.1943233489056132</t>
  </si>
  <si>
    <t>3.33333333333333333</t>
  </si>
  <si>
    <t>24.331460873165135</t>
  </si>
  <si>
    <t>19.1819271288963772</t>
  </si>
  <si>
    <t>3.5</t>
  </si>
  <si>
    <t>24.6328845677197749</t>
  </si>
  <si>
    <t>3.66666666666666667</t>
  </si>
  <si>
    <t>24.8245095221680099</t>
  </si>
  <si>
    <t>3.83333333333333333</t>
  </si>
  <si>
    <t>25.0980184469364898</t>
  </si>
  <si>
    <t>25.3985716600108682</t>
  </si>
  <si>
    <t>4.16666666666666667</t>
  </si>
  <si>
    <t>25.5350872424437584</t>
  </si>
  <si>
    <t>4.33333333333333333</t>
  </si>
  <si>
    <t>25.6988284663610053</t>
  </si>
  <si>
    <t>4.5</t>
  </si>
  <si>
    <t>26.0805847748495473</t>
  </si>
  <si>
    <t>19.2386678407084314</t>
  </si>
  <si>
    <t>4.66666666666666667</t>
  </si>
  <si>
    <t>26.2168297734470891</t>
  </si>
  <si>
    <t>4.83333333333333333</t>
  </si>
  <si>
    <t>26.5436302113880628</t>
  </si>
  <si>
    <t>19.1535458023540609</t>
  </si>
  <si>
    <t>26.8157800584413477</t>
  </si>
  <si>
    <t>5.16666666666666667</t>
  </si>
  <si>
    <t>26.9517985513312954</t>
  </si>
  <si>
    <t>5.33333333333333333</t>
  </si>
  <si>
    <t>27.1421669087781606</t>
  </si>
  <si>
    <t>5.5</t>
  </si>
  <si>
    <t>27.441195476132427</t>
  </si>
  <si>
    <t>5.66666666666666667</t>
  </si>
  <si>
    <t>27.6585893788664407</t>
  </si>
  <si>
    <t>5.83333333333333333</t>
  </si>
  <si>
    <t>27.7944304736752831</t>
  </si>
  <si>
    <t>6.16666666666666667</t>
  </si>
  <si>
    <t>28.3104594559523823</t>
  </si>
  <si>
    <t>6.33333333333333333</t>
  </si>
  <si>
    <t>28.6091267110695882</t>
  </si>
  <si>
    <t>6.5</t>
  </si>
  <si>
    <t>28.7720203878362638</t>
  </si>
  <si>
    <t>6.66666666666666667</t>
  </si>
  <si>
    <t>28.9349078809633154</t>
  </si>
  <si>
    <t>6.83333333333333333</t>
  </si>
  <si>
    <t>29.2335316431768054</t>
  </si>
  <si>
    <t>29.3692735087511008</t>
  </si>
  <si>
    <t>7.16666666666666667</t>
  </si>
  <si>
    <t>29.5321711635500793</t>
  </si>
  <si>
    <t>7.33333333333333333</t>
  </si>
  <si>
    <t>29.8036951364915377</t>
  </si>
  <si>
    <t>7.5</t>
  </si>
  <si>
    <t>30.0209495789357908</t>
  </si>
  <si>
    <t>7.66666666666666667</t>
  </si>
  <si>
    <t>30.2925765217380315</t>
  </si>
  <si>
    <t>7.83333333333333333</t>
  </si>
  <si>
    <t>30.4012492359247539</t>
  </si>
  <si>
    <t>30.8360935925758728</t>
  </si>
  <si>
    <t>8.16666666666666667</t>
  </si>
  <si>
    <t>30.9720405118782245</t>
  </si>
  <si>
    <t>8.33333333333333333</t>
  </si>
  <si>
    <t>31.2440309086130049</t>
  </si>
  <si>
    <t>8.5</t>
  </si>
  <si>
    <t>31.4072928474363425</t>
  </si>
  <si>
    <t>8.66666666666666667</t>
  </si>
  <si>
    <t>19.2953794664529595</t>
  </si>
  <si>
    <t>8.83333333333333333</t>
  </si>
  <si>
    <t>31.8156984405057639</t>
  </si>
  <si>
    <t>32.033676863603893</t>
  </si>
  <si>
    <t>9.16666666666666667</t>
  </si>
  <si>
    <t>32.1699759826298616</t>
  </si>
  <si>
    <t>9.33333333333333333</t>
  </si>
  <si>
    <t>32.4700159644935858</t>
  </si>
  <si>
    <t>9.5</t>
  </si>
  <si>
    <t>32.6883947017115633</t>
  </si>
  <si>
    <t>9.66666666666666667</t>
  </si>
  <si>
    <t>32.8796000807928663</t>
  </si>
  <si>
    <t>9.83333333333333333</t>
  </si>
  <si>
    <t>33.2350242835072617</t>
  </si>
  <si>
    <t>33.3171091649016632</t>
  </si>
  <si>
    <t>10.1666666666666667</t>
  </si>
  <si>
    <t>33.5361256144504972</t>
  </si>
  <si>
    <t>10.3333333333333333</t>
  </si>
  <si>
    <t>33.5087385318637834</t>
  </si>
  <si>
    <t>10.5</t>
  </si>
  <si>
    <t>10.6666666666666667</t>
  </si>
  <si>
    <t>33.4265946148471874</t>
  </si>
  <si>
    <t>10.8333333333333333</t>
  </si>
  <si>
    <t>33.399219026640922</t>
  </si>
  <si>
    <t>19.2670272766884992</t>
  </si>
  <si>
    <t>33.3718462674582026</t>
  </si>
  <si>
    <t>11.1666666666666667</t>
  </si>
  <si>
    <t>11.3333333333333333</t>
  </si>
  <si>
    <t>11.5</t>
  </si>
  <si>
    <t>11.6666666666666667</t>
  </si>
  <si>
    <t>33.3444763194821554</t>
  </si>
  <si>
    <t>11.8333333333333333</t>
  </si>
  <si>
    <t>12.1666666666666667</t>
  </si>
  <si>
    <t>12.3333333333333333</t>
  </si>
  <si>
    <t>33.2076681245105622</t>
  </si>
  <si>
    <t>12.5</t>
  </si>
  <si>
    <t>12.6666666666666667</t>
  </si>
  <si>
    <t>12.8333333333333333</t>
  </si>
  <si>
    <t>13.1666666666666667</t>
  </si>
  <si>
    <t>33.0709275404045936</t>
  </si>
  <si>
    <t>13.3333333333333333</t>
  </si>
  <si>
    <t>33.0435873413858857</t>
  </si>
  <si>
    <t>13.5</t>
  </si>
  <si>
    <t>13.6666666666666667</t>
  </si>
  <si>
    <t>33.0162497402008737</t>
  </si>
  <si>
    <t>13.8333333333333333</t>
  </si>
  <si>
    <t>32.9889147191022019</t>
  </si>
  <si>
    <t>14.1666666666666667</t>
  </si>
  <si>
    <t>19.323724435249455</t>
  </si>
  <si>
    <t>14.3333333333333333</t>
  </si>
  <si>
    <t>32.9069249589233307</t>
  </si>
  <si>
    <t>14.5</t>
  </si>
  <si>
    <t>14.6666666666666667</t>
  </si>
  <si>
    <t>14.8333333333333333</t>
  </si>
  <si>
    <t>32.8249577810765992</t>
  </si>
  <si>
    <t>15.1666666666666667</t>
  </si>
  <si>
    <t>32.7703253053144803</t>
  </si>
  <si>
    <t>15.3333333333333333</t>
  </si>
  <si>
    <t>19.3520622082829298</t>
  </si>
  <si>
    <t>15.5</t>
  </si>
  <si>
    <t>19.380392810715801</t>
  </si>
  <si>
    <t>15.6666666666666667</t>
  </si>
  <si>
    <t>15.8333333333333333</t>
  </si>
  <si>
    <t>32.6610892590603464</t>
  </si>
  <si>
    <t>16.1666666666666667</t>
  </si>
  <si>
    <t>16.3333333333333333</t>
  </si>
  <si>
    <t>32.5791869591049443</t>
  </si>
  <si>
    <t>16.5</t>
  </si>
  <si>
    <t>32.6337861661984072</t>
  </si>
  <si>
    <t>16.6666666666666667</t>
  </si>
  <si>
    <t>32.606485405440411</t>
  </si>
  <si>
    <t>16.8333333333333333</t>
  </si>
  <si>
    <t>32.5245969389951504</t>
  </si>
  <si>
    <t>17.1666666666666667</t>
  </si>
  <si>
    <t>17.3333333333333333</t>
  </si>
  <si>
    <t>17.5</t>
  </si>
  <si>
    <t>32.442728825182098</t>
  </si>
  <si>
    <t>17.6666666666666667</t>
  </si>
  <si>
    <t>17.8333333333333333</t>
  </si>
  <si>
    <t>32.415443894283231</t>
  </si>
  <si>
    <t>18.1666666666666667</t>
  </si>
  <si>
    <t>18.3333333333333333</t>
  </si>
  <si>
    <t>32.3336021755206474</t>
  </si>
  <si>
    <t>18.5</t>
  </si>
  <si>
    <t>32.2517796970600971</t>
  </si>
  <si>
    <t>18.6666666666666667</t>
  </si>
  <si>
    <t>32.2790517481402157</t>
  </si>
  <si>
    <t>18.8333333333333333</t>
  </si>
  <si>
    <t>32.2245097308702519</t>
  </si>
  <si>
    <t>19.1666666666666667</t>
  </si>
  <si>
    <t>19.3333333333333333</t>
  </si>
  <si>
    <t>19.5</t>
  </si>
  <si>
    <t>19.6666666666666667</t>
  </si>
  <si>
    <t>32.1154503623846782</t>
  </si>
  <si>
    <t>19.8333333333333333</t>
  </si>
  <si>
    <t>32.0609327291447026</t>
  </si>
  <si>
    <t>cup+roerboon</t>
  </si>
  <si>
    <t>+ water</t>
  </si>
  <si>
    <t>Gophert</t>
  </si>
  <si>
    <t>23.919797730746018</t>
  </si>
  <si>
    <t>20.7603213147202877</t>
  </si>
  <si>
    <t>24.9339462613457438</t>
  </si>
  <si>
    <t>20.788324577656107</t>
  </si>
  <si>
    <t>25.9988142139802281</t>
  </si>
  <si>
    <t>20.7042968763441411</t>
  </si>
  <si>
    <t>27.0605883584139422</t>
  </si>
  <si>
    <t>28.1475273157594986</t>
  </si>
  <si>
    <t>20.844313307058779</t>
  </si>
  <si>
    <t>29.0977930343475681</t>
  </si>
  <si>
    <t>20.8163219007113792</t>
  </si>
  <si>
    <t>30.075269263077906</t>
  </si>
  <si>
    <t>20.9002784621494876</t>
  </si>
  <si>
    <t>31.1624195335236805</t>
  </si>
  <si>
    <t>20.9562202276269246</t>
  </si>
  <si>
    <t>20.9841823968308393</t>
  </si>
  <si>
    <t>33.0982703550092923</t>
  </si>
  <si>
    <t>21.0400894230152808</t>
  </si>
  <si>
    <t>34.0845038704920708</t>
  </si>
  <si>
    <t>34.3042141053035745</t>
  </si>
  <si>
    <t>21.0680343258341223</t>
  </si>
  <si>
    <t>34.0570550244890767</t>
  </si>
  <si>
    <t>33.9472920460951299</t>
  </si>
  <si>
    <t>33.8924297487904843</t>
  </si>
  <si>
    <t>33.8101598889435954</t>
  </si>
  <si>
    <t>20.7323120886968415</t>
  </si>
  <si>
    <t>33.6457033053236828</t>
  </si>
  <si>
    <t>20.6202150883730105</t>
  </si>
  <si>
    <t>Met voorschakelweerstand, 50 W, I Ohm</t>
  </si>
  <si>
    <t>Vermogensweerstand</t>
  </si>
  <si>
    <t>Deze bereikt zelf een temperatuur van 60-70 °C</t>
  </si>
  <si>
    <t>Calorimeter buitenkant 22 °C</t>
  </si>
  <si>
    <t>b</t>
  </si>
  <si>
    <t>20.5641302037484248</t>
  </si>
  <si>
    <t>20.3114422400629256</t>
  </si>
  <si>
    <t>21.458673795131841</t>
  </si>
  <si>
    <t>20.3957277606131829</t>
  </si>
  <si>
    <t>22.3476923282835241</t>
  </si>
  <si>
    <t>20.2270996665093656</t>
  </si>
  <si>
    <t>23.4247540501193192</t>
  </si>
  <si>
    <t>25.4531851076917312</t>
  </si>
  <si>
    <t>26.4074942358670638</t>
  </si>
  <si>
    <t>27.4683732088287983</t>
  </si>
  <si>
    <t>20.2833344198410269</t>
  </si>
  <si>
    <t>28.3647661742683633</t>
  </si>
  <si>
    <t>20.3395437210868347</t>
  </si>
  <si>
    <t>30.3469111711109791</t>
  </si>
  <si>
    <t>20.4799568691593964</t>
  </si>
  <si>
    <t>30.6186384637449449</t>
  </si>
  <si>
    <t>20.6762756543858678</t>
  </si>
  <si>
    <t>30.6458165663162566</t>
  </si>
  <si>
    <t>30.5371102639687016</t>
  </si>
  <si>
    <t>30.4284195931001347</t>
  </si>
  <si>
    <t>20.5921756975910376</t>
  </si>
  <si>
    <t>30.1839169062631294</t>
  </si>
  <si>
    <t>30.0481090908969494</t>
  </si>
  <si>
    <t>incl roerboon</t>
  </si>
  <si>
    <t>c</t>
  </si>
  <si>
    <t>geen roerboon</t>
  </si>
  <si>
    <t>cup</t>
  </si>
  <si>
    <t>aluminium</t>
  </si>
  <si>
    <t>52.5230854483824447</t>
  </si>
  <si>
    <t>21.7926639324426036</t>
  </si>
  <si>
    <t>52.1194964796727771</t>
  </si>
  <si>
    <t>21.5700882241563186</t>
  </si>
  <si>
    <t>51.6521032244223455</t>
  </si>
  <si>
    <t>21.3192842491594528</t>
  </si>
  <si>
    <t>51.254363996455618</t>
  </si>
  <si>
    <t>21.2355846376200135</t>
  </si>
  <si>
    <t>50.8592124099828003</t>
  </si>
  <si>
    <t>21.1518348675310466</t>
  </si>
  <si>
    <t>50.5645057311689541</t>
  </si>
  <si>
    <t>21.2076736509830612</t>
  </si>
  <si>
    <t>50.1412632347291364</t>
  </si>
  <si>
    <t>21.2913899140830055</t>
  </si>
  <si>
    <t>49.8176120997490347</t>
  </si>
  <si>
    <t>49.4634760591906178</t>
  </si>
  <si>
    <t>49.1112634003541075</t>
  </si>
  <si>
    <t>48.9199413256969943</t>
  </si>
  <si>
    <t>48.570609596352243</t>
  </si>
  <si>
    <t>48.4124222933021179</t>
  </si>
  <si>
    <t>21.0959735189742594</t>
  </si>
  <si>
    <t>48.0971506967388696</t>
  </si>
  <si>
    <t>47.8146412472947774</t>
  </si>
  <si>
    <t>47.5957048724441432</t>
  </si>
  <si>
    <t>47.2841191896772322</t>
  </si>
  <si>
    <t>21.0121387876483589</t>
  </si>
  <si>
    <t>46.9738943190349637</t>
  </si>
  <si>
    <t>46.7575301458975471</t>
  </si>
  <si>
    <t>46.4802886747915384</t>
  </si>
  <si>
    <t>46.1734597853520622</t>
  </si>
  <si>
    <t>Alleen afkoeling</t>
  </si>
  <si>
    <t>cup+roerboon:</t>
  </si>
  <si>
    <t>d</t>
  </si>
  <si>
    <t>met roerboon</t>
  </si>
  <si>
    <t>25.261994839661386</t>
  </si>
  <si>
    <t>26.2440730513616386</t>
  </si>
  <si>
    <t>21.1797570685219829</t>
  </si>
  <si>
    <t>27.3052906530873073</t>
  </si>
  <si>
    <t>21.2634900511062521</t>
  </si>
  <si>
    <t>28.2289957676041331</t>
  </si>
  <si>
    <t>29.2063837317708638</t>
  </si>
  <si>
    <t>21.5143917059886886</t>
  </si>
  <si>
    <t>30.2110806437198041</t>
  </si>
  <si>
    <t>21.6535932804311819</t>
  </si>
  <si>
    <t>21.7092370967054589</t>
  </si>
  <si>
    <t>32.0064229419621424</t>
  </si>
  <si>
    <t>34.0296094370198072</t>
  </si>
  <si>
    <t>21.9316064263703377</t>
  </si>
  <si>
    <t>33.974727965787376</t>
  </si>
  <si>
    <t>21.9593797881429954</t>
  </si>
  <si>
    <t>33.8650033352924047</t>
  </si>
  <si>
    <t>33.7279179022638722</t>
  </si>
  <si>
    <t>21.9038280481669161</t>
  </si>
  <si>
    <t>21.8760446316244154</t>
  </si>
  <si>
    <t>21.7648601428775118</t>
  </si>
  <si>
    <t>33.1803146699377929</t>
  </si>
  <si>
    <t>Velleman voedingsbron</t>
  </si>
  <si>
    <t>22.3753930532098078</t>
  </si>
  <si>
    <t>22.8456083134995719</t>
  </si>
  <si>
    <t>21.3471730789128585</t>
  </si>
  <si>
    <t>23.0388584890758332</t>
  </si>
  <si>
    <t>23.3421279769985203</t>
  </si>
  <si>
    <t>23.7549152703368985</t>
  </si>
  <si>
    <t>21.4029343126008343</t>
  </si>
  <si>
    <t>24.6602683793186831</t>
  </si>
  <si>
    <t>21.4865354358213564</t>
  </si>
  <si>
    <t>25.2073464285404582</t>
  </si>
  <si>
    <t>25.8624890484646829</t>
  </si>
  <si>
    <t>26.5708523555925746</t>
  </si>
  <si>
    <t>21.8482561548054583</t>
  </si>
  <si>
    <t>29.3964224675611747</t>
  </si>
  <si>
    <t>cup + roerboon</t>
  </si>
  <si>
    <t>t</t>
  </si>
  <si>
    <t>W</t>
  </si>
  <si>
    <t>23.7274222774528892</t>
  </si>
  <si>
    <t>23.2319046956689266</t>
  </si>
  <si>
    <t>23.6724253243606849</t>
  </si>
  <si>
    <t>23.3145781103877684</t>
  </si>
  <si>
    <t>23.5899021720202688</t>
  </si>
  <si>
    <t>23.507345264230866</t>
  </si>
  <si>
    <t>23.6999256355511759</t>
  </si>
  <si>
    <t>24.1120013017705133</t>
  </si>
  <si>
    <t>24.0845539111175125</t>
  </si>
  <si>
    <t>24.3040398643079361</t>
  </si>
  <si>
    <t>24.4685181882668356</t>
  </si>
  <si>
    <t>24.8792335234794686</t>
  </si>
  <si>
    <t>25.0433385680828344</t>
  </si>
  <si>
    <t>25.5623832205326906</t>
  </si>
  <si>
    <t>25.7261107195879942</t>
  </si>
  <si>
    <t>25.9715533207880608</t>
  </si>
  <si>
    <t>26.6797247141322509</t>
  </si>
  <si>
    <t>27.5227255878323991</t>
  </si>
  <si>
    <t>27.7672639617775271</t>
  </si>
  <si>
    <t>28.7177233726869136</t>
  </si>
  <si>
    <t>29.3149762299498025</t>
  </si>
  <si>
    <t>23.8648511563650163</t>
  </si>
  <si>
    <t>23.7824046344527196</t>
  </si>
  <si>
    <t>Bepalen van thernische energie afgegeven door het verwarmingselement</t>
  </si>
  <si>
    <t>Elke minuut stroomsterkte verhogen met 0.1 A</t>
  </si>
  <si>
    <t>P</t>
  </si>
  <si>
    <t>DT</t>
  </si>
  <si>
    <t>VI</t>
  </si>
  <si>
    <t>mw</t>
  </si>
  <si>
    <t>standard value 4190 J/KgoC.</t>
  </si>
  <si>
    <t>slope</t>
  </si>
  <si>
    <t>slope=VI/(Mw.Cw)</t>
  </si>
  <si>
    <t xml:space="preserve">Weerstand weerstandsdraad: </t>
  </si>
  <si>
    <t>Ohm</t>
  </si>
  <si>
    <t>Specificatie:</t>
  </si>
  <si>
    <t>2-3</t>
  </si>
  <si>
    <t>Ohmm</t>
  </si>
  <si>
    <t>gemeten</t>
  </si>
  <si>
    <t>Massa roerboon</t>
  </si>
  <si>
    <t>Mr</t>
  </si>
  <si>
    <t>Datum: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</si>
  <si>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1"/>
        <charset val="2"/>
        <scheme val="minor"/>
      </rPr>
      <t>c</t>
    </r>
  </si>
  <si>
    <t>Massa cup  + boon</t>
  </si>
  <si>
    <t>Heet water in calorimeter nlaten afkoelen</t>
  </si>
  <si>
    <t>t (min)</t>
  </si>
  <si>
    <t>t (s)</t>
  </si>
  <si>
    <t>slope = VI/(Mw.Cw)</t>
  </si>
  <si>
    <t>slope = VI/(mwcw+mc.cc)</t>
  </si>
  <si>
    <t>mc</t>
  </si>
  <si>
    <t>cw = (VI - slope.mc.cc)/(slope.mw)</t>
  </si>
  <si>
    <t>Hoeveelheid water</t>
  </si>
  <si>
    <t>Roerboon</t>
  </si>
  <si>
    <t>ja</t>
  </si>
  <si>
    <t>Opmerkingen</t>
  </si>
  <si>
    <t>nee</t>
  </si>
  <si>
    <t>No</t>
  </si>
  <si>
    <t>GEMIDDELD</t>
  </si>
  <si>
    <t>THEORIE</t>
  </si>
  <si>
    <t>RELATIEVE AFWIJKING</t>
  </si>
  <si>
    <t>20 min. opwarmen</t>
  </si>
  <si>
    <t>10 min. opwarmen</t>
  </si>
  <si>
    <t>SDEV</t>
  </si>
  <si>
    <t>SCHATTING</t>
  </si>
  <si>
    <t>1STE berekening</t>
  </si>
  <si>
    <t>J/K</t>
  </si>
  <si>
    <t>Soortelijke Warmte water (berekend)</t>
  </si>
  <si>
    <t>Temperatuurverschil</t>
  </si>
  <si>
    <t xml:space="preserve"> (°C)</t>
  </si>
  <si>
    <t>P (U*I)</t>
  </si>
  <si>
    <t>(W)</t>
  </si>
  <si>
    <t>Warmtecapaciteit calorimeter</t>
  </si>
  <si>
    <t>Tijdsduur</t>
  </si>
  <si>
    <t>(s)</t>
  </si>
  <si>
    <t xml:space="preserve"> </t>
  </si>
  <si>
    <t>I</t>
  </si>
  <si>
    <t>(A)</t>
  </si>
  <si>
    <t>(g)</t>
  </si>
  <si>
    <t>(J/K)</t>
  </si>
  <si>
    <t>(J)</t>
  </si>
  <si>
    <r>
      <t>Q</t>
    </r>
    <r>
      <rPr>
        <vertAlign val="subscript"/>
        <sz val="11"/>
        <color theme="1"/>
        <rFont val="Calibri"/>
        <family val="2"/>
        <scheme val="minor"/>
      </rPr>
      <t>tot</t>
    </r>
  </si>
  <si>
    <r>
      <t>Q(T</t>
    </r>
    <r>
      <rPr>
        <vertAlign val="subscript"/>
        <sz val="11"/>
        <color theme="1"/>
        <rFont val="Calibri"/>
        <family val="2"/>
        <scheme val="minor"/>
      </rPr>
      <t>obs</t>
    </r>
    <r>
      <rPr>
        <sz val="11"/>
        <color theme="1"/>
        <rFont val="Calibri"/>
        <family val="2"/>
        <scheme val="minor"/>
      </rPr>
      <t>)</t>
    </r>
  </si>
  <si>
    <r>
      <t>C</t>
    </r>
    <r>
      <rPr>
        <vertAlign val="subscript"/>
        <sz val="11"/>
        <color theme="1"/>
        <rFont val="Calibri"/>
        <family val="2"/>
        <scheme val="minor"/>
      </rPr>
      <t>cal</t>
    </r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</si>
  <si>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 calc</t>
    </r>
  </si>
  <si>
    <t>r.c</t>
  </si>
  <si>
    <r>
      <t>(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T/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t)</t>
    </r>
  </si>
  <si>
    <t>Warmtecapaciteit calorimeter (berekend)</t>
  </si>
  <si>
    <t>uur</t>
  </si>
  <si>
    <t>22.4584672951984442</t>
  </si>
  <si>
    <t>0.00833333333333333</t>
  </si>
  <si>
    <t>21.6814177958995268</t>
  </si>
  <si>
    <t>22.5415000872525847</t>
  </si>
  <si>
    <t>0.01666666666666667</t>
  </si>
  <si>
    <t>0.025</t>
  </si>
  <si>
    <t>27.0333929154468148</t>
  </si>
  <si>
    <t>0.03333333333333333</t>
  </si>
  <si>
    <t>28.3376130438868343</t>
  </si>
  <si>
    <t>0.04166666666666667</t>
  </si>
  <si>
    <t>28.2018401701948772</t>
  </si>
  <si>
    <t>22.486149469618746</t>
  </si>
  <si>
    <t>0.05</t>
  </si>
  <si>
    <t>28.256150835740889</t>
  </si>
  <si>
    <t>0.05833333333333333</t>
  </si>
  <si>
    <t>0.06666666666666667</t>
  </si>
  <si>
    <t>28.1746840255651267</t>
  </si>
  <si>
    <t>0.075</t>
  </si>
  <si>
    <t>28.1203700228151477</t>
  </si>
  <si>
    <t>0.08333333333333333</t>
  </si>
  <si>
    <t>0.09166666666666667</t>
  </si>
  <si>
    <t>0.1</t>
  </si>
  <si>
    <t>0.10833333333333333</t>
  </si>
  <si>
    <t>28.0932121287616921</t>
  </si>
  <si>
    <t>0.11666666666666667</t>
  </si>
  <si>
    <t>27.984574181781227</t>
  </si>
  <si>
    <t>0.125</t>
  </si>
  <si>
    <t>28.0117346601282626</t>
  </si>
  <si>
    <t>0.13333333333333333</t>
  </si>
  <si>
    <t>27.9574130123575177</t>
  </si>
  <si>
    <t>0.14166666666666667</t>
  </si>
  <si>
    <t>0.15</t>
  </si>
  <si>
    <t>27.8487610634312259</t>
  </si>
  <si>
    <t>0.15833333333333333</t>
  </si>
  <si>
    <t>22.5968325386542899</t>
  </si>
  <si>
    <t>27.9030885282033443</t>
  </si>
  <si>
    <t>0.175</t>
  </si>
  <si>
    <t>0.18333333333333333</t>
  </si>
  <si>
    <t>27.8759251774142886</t>
  </si>
  <si>
    <t>0.19166666666666667</t>
  </si>
  <si>
    <t>0.2</t>
  </si>
  <si>
    <t>27.7129284135665278</t>
  </si>
  <si>
    <t>0.20833333333333333</t>
  </si>
  <si>
    <t>0.21666666666666667</t>
  </si>
  <si>
    <t>27.6857593410771078</t>
  </si>
  <si>
    <t>0.225</t>
  </si>
  <si>
    <t>0.23333333333333333</t>
  </si>
  <si>
    <t>0.24166666666666667</t>
  </si>
  <si>
    <t>0.25</t>
  </si>
  <si>
    <t>0.25833333333333333</t>
  </si>
  <si>
    <t>0.26666666666666667</t>
  </si>
  <si>
    <t>27.5770739727626573</t>
  </si>
  <si>
    <t>0.275</t>
  </si>
  <si>
    <t>0.28333333333333333</t>
  </si>
  <si>
    <t>0.29166666666666667</t>
  </si>
  <si>
    <t>27.4955499066708458</t>
  </si>
  <si>
    <t>0.3</t>
  </si>
  <si>
    <t>0.30833333333333333</t>
  </si>
  <si>
    <t>0.31666666666666667</t>
  </si>
  <si>
    <t>0.325</t>
  </si>
  <si>
    <t>22.6244920051858705</t>
  </si>
  <si>
    <t>0.34166666666666667</t>
  </si>
  <si>
    <t>0.35</t>
  </si>
  <si>
    <t>27.4140166903984731</t>
  </si>
  <si>
    <t>0.35833333333333333</t>
  </si>
  <si>
    <t>27.3868368334341715</t>
  </si>
  <si>
    <t>0.36666666666666667</t>
  </si>
  <si>
    <t>0.375</t>
  </si>
  <si>
    <t>22.6521469939085155</t>
  </si>
  <si>
    <t>0.38333333333333333</t>
  </si>
  <si>
    <t>27.2781063290811258</t>
  </si>
  <si>
    <t>0.39166666666666667</t>
  </si>
  <si>
    <t>27.332473832995468</t>
  </si>
  <si>
    <t>0.4</t>
  </si>
  <si>
    <t>0.40833333333333333</t>
  </si>
  <si>
    <t>27.1965463100099233</t>
  </si>
  <si>
    <t>0.41666666666666667</t>
  </si>
  <si>
    <t>0.425</t>
  </si>
  <si>
    <t>0.43333333333333333</t>
  </si>
  <si>
    <t>0.44166666666666667</t>
  </si>
  <si>
    <t>27.2509208427354641</t>
  </si>
  <si>
    <t>0.45</t>
  </si>
  <si>
    <t>27.2237341757988905</t>
  </si>
  <si>
    <t>0.45833333333333333</t>
  </si>
  <si>
    <t>27.1693572270969524</t>
  </si>
  <si>
    <t>0.46666666666666667</t>
  </si>
  <si>
    <t>0.475</t>
  </si>
  <si>
    <t>0.48333333333333333</t>
  </si>
  <si>
    <t>0.49166666666666667</t>
  </si>
  <si>
    <t>27.0877824927443427</t>
  </si>
  <si>
    <t>0.50833333333333333</t>
  </si>
  <si>
    <t>0.51666666666666667</t>
  </si>
  <si>
    <t>26.9789980302555802</t>
  </si>
  <si>
    <t>0.525</t>
  </si>
  <si>
    <t>27.0061961455089307</t>
  </si>
  <si>
    <t>0.53333333333333333</t>
  </si>
  <si>
    <t>0.54166666666666667</t>
  </si>
  <si>
    <t>26.89739542899378</t>
  </si>
  <si>
    <t>0.55</t>
  </si>
  <si>
    <t>0.55833333333333333</t>
  </si>
  <si>
    <t>26.8701917488151046</t>
  </si>
  <si>
    <t>0.56666666666666667</t>
  </si>
  <si>
    <t>0.575</t>
  </si>
  <si>
    <t>0.58333333333333333</t>
  </si>
  <si>
    <t>26.8429866314344455</t>
  </si>
  <si>
    <t>0.59166666666666667</t>
  </si>
  <si>
    <t>22.679797526017715</t>
  </si>
  <si>
    <t>0.6</t>
  </si>
  <si>
    <t>0.60833333333333333</t>
  </si>
  <si>
    <t>26.761362471919749</t>
  </si>
  <si>
    <t>0.61666666666666667</t>
  </si>
  <si>
    <t>0.625</t>
  </si>
  <si>
    <t>0.63333333333333333</t>
  </si>
  <si>
    <t>0.64166666666666667</t>
  </si>
  <si>
    <t>26.7069388417404801</t>
  </si>
  <si>
    <t>0.65</t>
  </si>
  <si>
    <t>26.7341514215138313</t>
  </si>
  <si>
    <t>0.65833333333333333</t>
  </si>
  <si>
    <t>0.675</t>
  </si>
  <si>
    <t>0.68333333333333333</t>
  </si>
  <si>
    <t>26.6525090202100595</t>
  </si>
  <si>
    <t>0.69166666666666667</t>
  </si>
  <si>
    <t>0.7</t>
  </si>
  <si>
    <t>26.6252917414831012</t>
  </si>
  <si>
    <t>0.70833333333333333</t>
  </si>
  <si>
    <t>0.71666666666666667</t>
  </si>
  <si>
    <t>26.5980728594487694</t>
  </si>
  <si>
    <t>0.725</t>
  </si>
  <si>
    <t>0.73333333333333333</t>
  </si>
  <si>
    <t>26.5164064082967342</t>
  </si>
  <si>
    <t>0.74166666666666667</t>
  </si>
  <si>
    <t>0.75</t>
  </si>
  <si>
    <t>0.75833333333333333</t>
  </si>
  <si>
    <t>26.4347248601344414</t>
  </si>
  <si>
    <t>0.76666666666666667</t>
  </si>
  <si>
    <t>26.4619537512389063</t>
  </si>
  <si>
    <t>0.775</t>
  </si>
  <si>
    <t>26.489180927767961</t>
  </si>
  <si>
    <t>0.78333333333333333</t>
  </si>
  <si>
    <t>0.79166666666666667</t>
  </si>
  <si>
    <t>0.8</t>
  </si>
  <si>
    <t>0.80833333333333333</t>
  </si>
  <si>
    <t>0.81666666666666667</t>
  </si>
  <si>
    <t>0.825</t>
  </si>
  <si>
    <t>26.3530277134311991</t>
  </si>
  <si>
    <t>0.84166666666666667</t>
  </si>
  <si>
    <t>0.85</t>
  </si>
  <si>
    <t>26.2985540349806871</t>
  </si>
  <si>
    <t>0.85833333333333333</t>
  </si>
  <si>
    <t>0.86666666666666667</t>
  </si>
  <si>
    <t>0.875</t>
  </si>
  <si>
    <t>0.88333333333333333</t>
  </si>
  <si>
    <t>0.89166666666666667</t>
  </si>
  <si>
    <t>0.9</t>
  </si>
  <si>
    <t>0.90833333333333333</t>
  </si>
  <si>
    <t>26.2713144656473606</t>
  </si>
  <si>
    <t>22.4030891083868125</t>
  </si>
  <si>
    <t>0.91666666666666667</t>
  </si>
  <si>
    <t>26.325791778025097</t>
  </si>
  <si>
    <t>0.925</t>
  </si>
  <si>
    <t>0.93333333333333333</t>
  </si>
  <si>
    <t>26.1895846132142432</t>
  </si>
  <si>
    <t>0.94166666666666667</t>
  </si>
  <si>
    <t>26.1078376515139311</t>
  </si>
  <si>
    <t>0.95</t>
  </si>
  <si>
    <t>0.95833333333333333</t>
  </si>
  <si>
    <t>0.96666666666666667</t>
  </si>
  <si>
    <t>22.3199869121478917</t>
  </si>
  <si>
    <t>0.975</t>
  </si>
  <si>
    <t>26.1350885709701014</t>
  </si>
  <si>
    <t>0.98333333333333333</t>
  </si>
  <si>
    <t>22.2922767833157335</t>
  </si>
  <si>
    <t>0.99166666666666667</t>
  </si>
  <si>
    <t>26.0533299222210402</t>
  </si>
  <si>
    <t>1.00833333333333333</t>
  </si>
  <si>
    <t>1.01666666666666667</t>
  </si>
  <si>
    <t>1.025</t>
  </si>
  <si>
    <t>26.0260730748589591</t>
  </si>
  <si>
    <t>1.03333333333333333</t>
  </si>
  <si>
    <t>1.04166666666666667</t>
  </si>
  <si>
    <t>25.9442903764718757</t>
  </si>
  <si>
    <t>1.05</t>
  </si>
  <si>
    <t>1.05833333333333333</t>
  </si>
  <si>
    <t>1.06666666666666667</t>
  </si>
  <si>
    <t>25.8897582591556396</t>
  </si>
  <si>
    <t>1.075</t>
  </si>
  <si>
    <t>1.08333333333333333</t>
  </si>
  <si>
    <t>1.09166666666666667</t>
  </si>
  <si>
    <t>25.9170253622072111</t>
  </si>
  <si>
    <t>22.4307805152476203</t>
  </si>
  <si>
    <t>1.1</t>
  </si>
  <si>
    <t>1.10833333333333333</t>
  </si>
  <si>
    <t>25.8352177112677257</t>
  </si>
  <si>
    <t>1.11666666666666667</t>
  </si>
  <si>
    <t>1.125</t>
  </si>
  <si>
    <t>1.13333333333333333</t>
  </si>
  <si>
    <t>1.14166666666666667</t>
  </si>
  <si>
    <t>1.15</t>
  </si>
  <si>
    <t>25.780668581818151</t>
  </si>
  <si>
    <t>1.15833333333333333</t>
  </si>
  <si>
    <t>25.7533907517608462</t>
  </si>
  <si>
    <t>1.175</t>
  </si>
  <si>
    <t>1.18333333333333333</t>
  </si>
  <si>
    <t>1.19166666666666667</t>
  </si>
  <si>
    <t>1.2</t>
  </si>
  <si>
    <t>1.20833333333333333</t>
  </si>
  <si>
    <t>1.21666666666666667</t>
  </si>
  <si>
    <t>25.6715439731266354</t>
  </si>
  <si>
    <t>1.225</t>
  </si>
  <si>
    <t>1.23333333333333333</t>
  </si>
  <si>
    <t>1.24166666666666667</t>
  </si>
  <si>
    <t>25.5896768636251578</t>
  </si>
  <si>
    <t>1.25</t>
  </si>
  <si>
    <t>1.25833333333333333</t>
  </si>
  <si>
    <t>1.26666666666666667</t>
  </si>
  <si>
    <t>22.2091179053592219</t>
  </si>
  <si>
    <t>1.275</t>
  </si>
  <si>
    <t>1.28333333333333333</t>
  </si>
  <si>
    <t>22.2368423014768811</t>
  </si>
  <si>
    <t>1.29166666666666667</t>
  </si>
  <si>
    <t>22.1813887103228666</t>
  </si>
  <si>
    <t>1.3</t>
  </si>
  <si>
    <t>22.1536546947433053</t>
  </si>
  <si>
    <t>1.30833333333333333</t>
  </si>
  <si>
    <t>1.31666666666666667</t>
  </si>
  <si>
    <t>1.325</t>
  </si>
  <si>
    <t>25.5077889103153593</t>
  </si>
  <si>
    <t>22.1259158369681991</t>
  </si>
  <si>
    <t>22.0981721153172589</t>
  </si>
  <si>
    <t>1.34166666666666667</t>
  </si>
  <si>
    <t>1.35</t>
  </si>
  <si>
    <t>1.35833333333333333</t>
  </si>
  <si>
    <t>1.36666666666666667</t>
  </si>
  <si>
    <t>25.4804882050892247</t>
  </si>
  <si>
    <t>1.375</t>
  </si>
  <si>
    <t>1.38333333333333333</t>
  </si>
  <si>
    <t>25.425879599033812</t>
  </si>
  <si>
    <t>1.39166666666666667</t>
  </si>
  <si>
    <t>25.3712612715026806</t>
  </si>
  <si>
    <t>22.0426699935262354</t>
  </si>
  <si>
    <t>1.4</t>
  </si>
  <si>
    <t>1.40833333333333333</t>
  </si>
  <si>
    <t>1.41666666666666667</t>
  </si>
  <si>
    <t>22.0149115498847218</t>
  </si>
  <si>
    <t>1.425</t>
  </si>
  <si>
    <t>1.43333333333333333</t>
  </si>
  <si>
    <t>1.44166666666666667</t>
  </si>
  <si>
    <t>25.3439484143733199</t>
  </si>
  <si>
    <t>1.45</t>
  </si>
  <si>
    <t>1.45833333333333333</t>
  </si>
  <si>
    <t>1.46666666666666667</t>
  </si>
  <si>
    <t>1.475</t>
  </si>
  <si>
    <t>25.2346719163707194</t>
  </si>
  <si>
    <t>1.48333333333333333</t>
  </si>
  <si>
    <t>25.3166330694710579</t>
  </si>
  <si>
    <t>1.49166666666666667</t>
  </si>
  <si>
    <t>1.50833333333333333</t>
  </si>
  <si>
    <t>1.51666666666666667</t>
  </si>
  <si>
    <t>25.2893152176282781</t>
  </si>
  <si>
    <t>1.525</t>
  </si>
  <si>
    <t>1.53333333333333333</t>
  </si>
  <si>
    <t>1.54166666666666667</t>
  </si>
  <si>
    <t>1.55</t>
  </si>
  <si>
    <t>25.1526876823165422</t>
  </si>
  <si>
    <t>1.55833333333333333</t>
  </si>
  <si>
    <t>1.56666666666666667</t>
  </si>
  <si>
    <t>1.575</t>
  </si>
  <si>
    <t>25.1800183569385346</t>
  </si>
  <si>
    <t>1.58333333333333333</t>
  </si>
  <si>
    <t>1.59166666666666667</t>
  </si>
  <si>
    <t>1.6</t>
  </si>
  <si>
    <t>25.0706798475991087</t>
  </si>
  <si>
    <t>1.60833333333333333</t>
  </si>
  <si>
    <t>25.1253543854096456</t>
  </si>
  <si>
    <t>1.61666666666666667</t>
  </si>
  <si>
    <t>1.625</t>
  </si>
  <si>
    <t>1.63333333333333333</t>
  </si>
  <si>
    <t>1.64166666666666667</t>
  </si>
  <si>
    <t>1.65</t>
  </si>
  <si>
    <t>1.65833333333333333</t>
  </si>
  <si>
    <t>25.0159945890562052</t>
  </si>
  <si>
    <t>1.675</t>
  </si>
  <si>
    <t>1.68333333333333333</t>
  </si>
  <si>
    <t>24.9886478911708745</t>
  </si>
  <si>
    <t>1.69166666666666667</t>
  </si>
  <si>
    <t>1.7</t>
  </si>
  <si>
    <t>24.9612984550615183</t>
  </si>
  <si>
    <t>1.70833333333333333</t>
  </si>
  <si>
    <t>1.71666666666666667</t>
  </si>
  <si>
    <t>1.725</t>
  </si>
  <si>
    <t>1.73333333333333333</t>
  </si>
  <si>
    <t>1.74166666666666667</t>
  </si>
  <si>
    <t>1.75</t>
  </si>
  <si>
    <t>1.75833333333333333</t>
  </si>
  <si>
    <t>1.76666666666666667</t>
  </si>
  <si>
    <t>1.775</t>
  </si>
  <si>
    <t>1.78333333333333333</t>
  </si>
  <si>
    <t>1.79166666666666667</t>
  </si>
  <si>
    <t>1.8</t>
  </si>
  <si>
    <t>24.9065912906239968</t>
  </si>
  <si>
    <t>1.80833333333333333</t>
  </si>
  <si>
    <t>24.8518729404780046</t>
  </si>
  <si>
    <t>1.81666666666666667</t>
  </si>
  <si>
    <t>1.825</t>
  </si>
  <si>
    <t>24.769774101728293</t>
  </si>
  <si>
    <t>1.84166666666666667</t>
  </si>
  <si>
    <t>1.85</t>
  </si>
  <si>
    <t>1.85833333333333333</t>
  </si>
  <si>
    <t>24.7424020606073438</t>
  </si>
  <si>
    <t>1.86666666666666667</t>
  </si>
  <si>
    <t>1.875</t>
  </si>
  <si>
    <t>1.88333333333333333</t>
  </si>
  <si>
    <t>1.89166666666666667</t>
  </si>
  <si>
    <t>1.9</t>
  </si>
  <si>
    <t>1.90833333333333333</t>
  </si>
  <si>
    <t>1.91666666666666667</t>
  </si>
  <si>
    <t>1.925</t>
  </si>
  <si>
    <t>24.7150271061952226</t>
  </si>
  <si>
    <t>21.987148155364268</t>
  </si>
  <si>
    <t>1.93333333333333333</t>
  </si>
  <si>
    <t>24.5781079502281647</t>
  </si>
  <si>
    <t>1.94166666666666667</t>
  </si>
  <si>
    <t>1.95</t>
  </si>
  <si>
    <t>24.6876492189517346</t>
  </si>
  <si>
    <t>1.95833333333333333</t>
  </si>
  <si>
    <t>1.96666666666666667</t>
  </si>
  <si>
    <t>1.975</t>
  </si>
  <si>
    <t>1.98333333333333333</t>
  </si>
  <si>
    <t>1.99166666666666667</t>
  </si>
  <si>
    <t>2.00833333333333333</t>
  </si>
  <si>
    <t>2.01666666666666667</t>
  </si>
  <si>
    <t>24.6054977645605257</t>
  </si>
  <si>
    <t>2.025</t>
  </si>
  <si>
    <t>2.03333333333333333</t>
  </si>
  <si>
    <t>24.55071510509154</t>
  </si>
  <si>
    <t>2.04166666666666667</t>
  </si>
  <si>
    <t>2.05</t>
  </si>
  <si>
    <t>2.05833333333333333</t>
  </si>
  <si>
    <t>24.495920243788411</t>
  </si>
  <si>
    <t>2.06666666666666667</t>
  </si>
  <si>
    <t>2.075</t>
  </si>
  <si>
    <t>2.08333333333333333</t>
  </si>
  <si>
    <t>2.09166666666666667</t>
  </si>
  <si>
    <t>2.1</t>
  </si>
  <si>
    <t>2.10833333333333333</t>
  </si>
  <si>
    <t>2.11666666666666667</t>
  </si>
  <si>
    <t>24.4411130232306619</t>
  </si>
  <si>
    <t>2.125</t>
  </si>
  <si>
    <t>2.13333333333333333</t>
  </si>
  <si>
    <t>2.14166666666666667</t>
  </si>
  <si>
    <t>2.15</t>
  </si>
  <si>
    <t>24.3588786736947142</t>
  </si>
  <si>
    <t>2.15833333333333333</t>
  </si>
  <si>
    <t>24.3862932856975812</t>
  </si>
  <si>
    <t>2.175</t>
  </si>
  <si>
    <t>2.18333333333333333</t>
  </si>
  <si>
    <t>2.19166666666666667</t>
  </si>
  <si>
    <t>24.4137047289553947</t>
  </si>
  <si>
    <t>2.2</t>
  </si>
  <si>
    <t>2.20833333333333333</t>
  </si>
  <si>
    <t>2.21666666666666667</t>
  </si>
  <si>
    <t>2.225</t>
  </si>
  <si>
    <t>2.23333333333333333</t>
  </si>
  <si>
    <t>2.24166666666666667</t>
  </si>
  <si>
    <t>2.25</t>
  </si>
  <si>
    <t>2.25833333333333333</t>
  </si>
  <si>
    <t>24.2766156273028636</t>
  </si>
  <si>
    <t>2.26666666666666667</t>
  </si>
  <si>
    <t>2.275</t>
  </si>
  <si>
    <t>2.28333333333333333</t>
  </si>
  <si>
    <t>2.29166666666666667</t>
  </si>
  <si>
    <t>2.3</t>
  </si>
  <si>
    <t>2.30833333333333333</t>
  </si>
  <si>
    <t>2.31666666666666667</t>
  </si>
  <si>
    <t>2.325</t>
  </si>
  <si>
    <t>2.34166666666666667</t>
  </si>
  <si>
    <t>24.1394453249839152</t>
  </si>
  <si>
    <t>2.35</t>
  </si>
  <si>
    <t>2.35833333333333333</t>
  </si>
  <si>
    <t>2.36666666666666667</t>
  </si>
  <si>
    <t>2.375</t>
  </si>
  <si>
    <t>24.2217573894707629</t>
  </si>
  <si>
    <t>2.38333333333333333</t>
  </si>
  <si>
    <t>2.39166666666666667</t>
  </si>
  <si>
    <t>2.4</t>
  </si>
  <si>
    <t>2.40833333333333333</t>
  </si>
  <si>
    <t>2.41666666666666667</t>
  </si>
  <si>
    <t>2.425</t>
  </si>
  <si>
    <t>2.43333333333333333</t>
  </si>
  <si>
    <t>24.0021913346339605</t>
  </si>
  <si>
    <t>2.44166666666666667</t>
  </si>
  <si>
    <t>2.45</t>
  </si>
  <si>
    <t>2.45833333333333333</t>
  </si>
  <si>
    <t>2.46666666666666667</t>
  </si>
  <si>
    <t>24.1668860007161501</t>
  </si>
  <si>
    <t>2.475</t>
  </si>
  <si>
    <t>2.48333333333333333</t>
  </si>
  <si>
    <t>2.49166666666666667</t>
  </si>
  <si>
    <t>2.50833333333333333</t>
  </si>
  <si>
    <t>2.51666666666666667</t>
  </si>
  <si>
    <t>2.525</t>
  </si>
  <si>
    <t>24.0296489475582077</t>
  </si>
  <si>
    <t>2.53333333333333333</t>
  </si>
  <si>
    <t>2.54166666666666667</t>
  </si>
  <si>
    <t>2.55</t>
  </si>
  <si>
    <t>24.0571031330463452</t>
  </si>
  <si>
    <t>2.55833333333333333</t>
  </si>
  <si>
    <t>2.56666666666666667</t>
  </si>
  <si>
    <t>2.575</t>
  </si>
  <si>
    <t>23.9747302742340279</t>
  </si>
  <si>
    <t>2.58333333333333333</t>
  </si>
  <si>
    <t>2.59166666666666667</t>
  </si>
  <si>
    <t>2.6</t>
  </si>
  <si>
    <t>2.60833333333333333</t>
  </si>
  <si>
    <t>2.61666666666666667</t>
  </si>
  <si>
    <t>2.625</t>
  </si>
  <si>
    <t>2.63333333333333333</t>
  </si>
  <si>
    <t>2.64166666666666667</t>
  </si>
  <si>
    <t>2.65</t>
  </si>
  <si>
    <t>2.65833333333333333</t>
  </si>
  <si>
    <t>2.675</t>
  </si>
  <si>
    <t>2.68333333333333333</t>
  </si>
  <si>
    <t>23.9472657462982972</t>
  </si>
  <si>
    <t>2.69166666666666667</t>
  </si>
  <si>
    <t>23.8923262074757009</t>
  </si>
  <si>
    <t>2.7</t>
  </si>
  <si>
    <t>2.70833333333333333</t>
  </si>
  <si>
    <t>2.71666666666666667</t>
  </si>
  <si>
    <t>2.725</t>
  </si>
  <si>
    <t>2.73333333333333333</t>
  </si>
  <si>
    <t>2.74166666666666667</t>
  </si>
  <si>
    <t>2.75</t>
  </si>
  <si>
    <t>23.8373725572706927</t>
  </si>
  <si>
    <t>2.75833333333333333</t>
  </si>
  <si>
    <t>2.76666666666666667</t>
  </si>
  <si>
    <t>2.775</t>
  </si>
  <si>
    <t>2.78333333333333333</t>
  </si>
  <si>
    <t>2.79166666666666667</t>
  </si>
  <si>
    <t>2.8</t>
  </si>
  <si>
    <t>2.80833333333333333</t>
  </si>
  <si>
    <t>2.81666666666666667</t>
  </si>
  <si>
    <t>2.825</t>
  </si>
  <si>
    <t>2.84166666666666667</t>
  </si>
  <si>
    <t>2.85</t>
  </si>
  <si>
    <t>2.85833333333333333</t>
  </si>
  <si>
    <t>2.86666666666666667</t>
  </si>
  <si>
    <t>2.875</t>
  </si>
  <si>
    <t>2.88333333333333333</t>
  </si>
  <si>
    <t>2.89166666666666667</t>
  </si>
  <si>
    <t>2.9</t>
  </si>
  <si>
    <t>2.90833333333333333</t>
  </si>
  <si>
    <t>2.91666666666666667</t>
  </si>
  <si>
    <t>2.925</t>
  </si>
  <si>
    <t>2.93333333333333333</t>
  </si>
  <si>
    <t>2.94166666666666667</t>
  </si>
  <si>
    <t>2.95</t>
  </si>
  <si>
    <t>2.95833333333333333</t>
  </si>
  <si>
    <t>2.96666666666666667</t>
  </si>
  <si>
    <t>2.975</t>
  </si>
  <si>
    <t>2.98333333333333333</t>
  </si>
  <si>
    <t>2.99166666666666667</t>
  </si>
  <si>
    <t>3.00833333333333333</t>
  </si>
  <si>
    <t>3.01666666666666667</t>
  </si>
  <si>
    <t>3.025</t>
  </si>
  <si>
    <t>23.6174136129206659</t>
  </si>
  <si>
    <t>3.03333333333333333</t>
  </si>
  <si>
    <t>3.04166666666666667</t>
  </si>
  <si>
    <t>3.05</t>
  </si>
  <si>
    <t>3.05833333333333333</t>
  </si>
  <si>
    <t>3.06666666666666667</t>
  </si>
  <si>
    <t>23.5348680180668815</t>
  </si>
  <si>
    <t>3.075</t>
  </si>
  <si>
    <t>23.5623869805291477</t>
  </si>
  <si>
    <t>3.08333333333333333</t>
  </si>
  <si>
    <t>3.09166666666666667</t>
  </si>
  <si>
    <t>3.1</t>
  </si>
  <si>
    <t>3.10833333333333333</t>
  </si>
  <si>
    <t>3.11666666666666667</t>
  </si>
  <si>
    <t>3.125</t>
  </si>
  <si>
    <t>3.13333333333333333</t>
  </si>
  <si>
    <t>3.14166666666666667</t>
  </si>
  <si>
    <t>3.15</t>
  </si>
  <si>
    <t>3.15833333333333333</t>
  </si>
  <si>
    <t>3.175</t>
  </si>
  <si>
    <t>23.4798186985962083</t>
  </si>
  <si>
    <t>3.18333333333333333</t>
  </si>
  <si>
    <t>3.19166666666666667</t>
  </si>
  <si>
    <t>23.4522883007156216</t>
  </si>
  <si>
    <t>3.2</t>
  </si>
  <si>
    <t>3.20833333333333333</t>
  </si>
  <si>
    <t>3.21666666666666667</t>
  </si>
  <si>
    <t>3.225</t>
  </si>
  <si>
    <t>3.23333333333333333</t>
  </si>
  <si>
    <t>3.24166666666666667</t>
  </si>
  <si>
    <t>3.25</t>
  </si>
  <si>
    <t>3.25833333333333333</t>
  </si>
  <si>
    <t>3.26666666666666667</t>
  </si>
  <si>
    <t>23.3696739087872834</t>
  </si>
  <si>
    <t>3.275</t>
  </si>
  <si>
    <t>3.28333333333333333</t>
  </si>
  <si>
    <t>3.29166666666666667</t>
  </si>
  <si>
    <t>3.3</t>
  </si>
  <si>
    <t>3.30833333333333333</t>
  </si>
  <si>
    <t>3.31666666666666667</t>
  </si>
  <si>
    <t>3.325</t>
  </si>
  <si>
    <t>3.34166666666666667</t>
  </si>
  <si>
    <t>3.35</t>
  </si>
  <si>
    <t>3.35833333333333333</t>
  </si>
  <si>
    <t>3.36666666666666667</t>
  </si>
  <si>
    <t>3.375</t>
  </si>
  <si>
    <t>3.38333333333333333</t>
  </si>
  <si>
    <t>3.39166666666666667</t>
  </si>
  <si>
    <t>3.4</t>
  </si>
  <si>
    <t>3.40833333333333333</t>
  </si>
  <si>
    <t>23.2870242883711437</t>
  </si>
  <si>
    <t>3.41666666666666667</t>
  </si>
  <si>
    <t>3.425</t>
  </si>
  <si>
    <t>3.43333333333333333</t>
  </si>
  <si>
    <t>3.44166666666666667</t>
  </si>
  <si>
    <t>3.45</t>
  </si>
  <si>
    <t>3.45833333333333333</t>
  </si>
  <si>
    <t>3.46666666666666667</t>
  </si>
  <si>
    <t>3.475</t>
  </si>
  <si>
    <t>3.48333333333333333</t>
  </si>
  <si>
    <t>3.49166666666666667</t>
  </si>
  <si>
    <t>3.50833333333333333</t>
  </si>
  <si>
    <t>3.51666666666666667</t>
  </si>
  <si>
    <t>3.525</t>
  </si>
  <si>
    <t>3.53333333333333333</t>
  </si>
  <si>
    <t>3.54166666666666667</t>
  </si>
  <si>
    <t>3.55</t>
  </si>
  <si>
    <t>3.55833333333333333</t>
  </si>
  <si>
    <t>3.56666666666666667</t>
  </si>
  <si>
    <t>23.1767690337560318</t>
  </si>
  <si>
    <t>3.575</t>
  </si>
  <si>
    <t>3.58333333333333333</t>
  </si>
  <si>
    <t>3.59166666666666667</t>
  </si>
  <si>
    <t>3.6</t>
  </si>
  <si>
    <t>3.60833333333333333</t>
  </si>
  <si>
    <t>3.61666666666666667</t>
  </si>
  <si>
    <t>3.625</t>
  </si>
  <si>
    <t>3.63333333333333333</t>
  </si>
  <si>
    <t>3.64166666666666667</t>
  </si>
  <si>
    <t>3.65</t>
  </si>
  <si>
    <t>3.65833333333333333</t>
  </si>
  <si>
    <t>23.1491951251380636</t>
  </si>
  <si>
    <t>Bepalen van thermische energie afgegeven door het verwarmingselement</t>
  </si>
  <si>
    <t>min T</t>
  </si>
  <si>
    <t>max T</t>
  </si>
  <si>
    <t>Al</t>
  </si>
  <si>
    <t>H2O</t>
  </si>
  <si>
    <t>Tin Al</t>
  </si>
  <si>
    <t>Opname</t>
  </si>
  <si>
    <t>QH2O</t>
  </si>
  <si>
    <t>Qcal</t>
  </si>
  <si>
    <t>CH2O</t>
  </si>
  <si>
    <t>J/kg.K</t>
  </si>
  <si>
    <t>Ccal</t>
  </si>
  <si>
    <t xml:space="preserve">J/K </t>
  </si>
  <si>
    <t>J</t>
  </si>
  <si>
    <t>SUM</t>
  </si>
  <si>
    <t>DT H2O</t>
  </si>
  <si>
    <t>DT Al</t>
  </si>
  <si>
    <t>Afgifte</t>
  </si>
  <si>
    <t>cAl</t>
  </si>
  <si>
    <t>Theorie</t>
  </si>
  <si>
    <t>Afwijking</t>
  </si>
  <si>
    <t>21.3750564258887067</t>
  </si>
  <si>
    <t>27.6314185088245503</t>
  </si>
  <si>
    <t>28.0660536156211386</t>
  </si>
  <si>
    <t>27.7400966144358608</t>
  </si>
  <si>
    <t>27.5499002704779355</t>
  </si>
  <si>
    <t>27.6042467128325681</t>
  </si>
  <si>
    <t>27.3596558870371731</t>
  </si>
  <si>
    <t>EXP</t>
  </si>
  <si>
    <t>massa Al</t>
  </si>
  <si>
    <t>massa H2O</t>
  </si>
  <si>
    <t>Qop</t>
  </si>
  <si>
    <r>
      <t>massa 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</si>
  <si>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T</t>
    </r>
  </si>
  <si>
    <r>
      <rPr>
        <b/>
        <sz val="11"/>
        <color theme="1"/>
        <rFont val="Symbol"/>
        <family val="1"/>
        <charset val="2"/>
      </rPr>
      <t>D</t>
    </r>
    <r>
      <rPr>
        <b/>
        <sz val="11"/>
        <color theme="1"/>
        <rFont val="Calibri"/>
        <family val="2"/>
        <scheme val="minor"/>
      </rPr>
      <t>T</t>
    </r>
    <r>
      <rPr>
        <b/>
        <vertAlign val="subscript"/>
        <sz val="11"/>
        <color theme="1"/>
        <rFont val="Calibri"/>
        <family val="2"/>
        <scheme val="minor"/>
      </rPr>
      <t>Al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</si>
  <si>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H2O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</si>
  <si>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C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</si>
  <si>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Al</t>
    </r>
  </si>
  <si>
    <t>Al temperatuur</t>
  </si>
  <si>
    <t>20.2552202366069277</t>
  </si>
  <si>
    <t>19.4087162676681293</t>
  </si>
  <si>
    <t>20.3676388866900662</t>
  </si>
  <si>
    <t>19.4370326042177893</t>
  </si>
  <si>
    <t>20.4238103665601496</t>
  </si>
  <si>
    <t>19.4653418454006392</t>
  </si>
  <si>
    <t>20.4518867281984819</t>
  </si>
  <si>
    <t>18.9831026499661138</t>
  </si>
  <si>
    <t>18.897780154948056</t>
  </si>
  <si>
    <t>18.8123894540617044</t>
  </si>
  <si>
    <t>18.6128753037656324</t>
  </si>
  <si>
    <t>18.4415577855532786</t>
  </si>
  <si>
    <t>18.3557914141459937</t>
  </si>
  <si>
    <t>18.1840398475676329</t>
  </si>
  <si>
    <t>17.9832877263157384</t>
  </si>
  <si>
    <t>18.0406872132089967</t>
  </si>
  <si>
    <t>17.9258545215267464</t>
  </si>
  <si>
    <t>17.8108860795295798</t>
  </si>
  <si>
    <t>17.72456960016364</t>
  </si>
  <si>
    <t>17.6957801214361405</t>
  </si>
  <si>
    <t>17.5805348680076775</t>
  </si>
  <si>
    <t>17.5517015799511145</t>
  </si>
  <si>
    <t>17.5228594457978047</t>
  </si>
  <si>
    <t>17.494008437344142</t>
  </si>
  <si>
    <t>17.3785150945346471</t>
  </si>
  <si>
    <t>17.4074018833231214</t>
  </si>
  <si>
    <t>17.291800517112876</t>
  </si>
  <si>
    <t>17.2628774923161309</t>
  </si>
  <si>
    <t>17.2339453368985496</t>
  </si>
  <si>
    <t>17.3207144399926555</t>
  </si>
  <si>
    <t>17.2050040220995608</t>
  </si>
  <si>
    <t>17.1760535191016656</t>
  </si>
  <si>
    <t>17.1470937990302102</t>
  </si>
  <si>
    <t>17.0311621685024709</t>
  </si>
  <si>
    <t>17.0891465918808574</t>
  </si>
  <si>
    <t>17.0601590467658176</t>
  </si>
  <si>
    <t>16.9731402958168253</t>
  </si>
  <si>
    <t>16.915080739809057</t>
  </si>
  <si>
    <t>16.8860367571717741</t>
  </si>
  <si>
    <t>16.8279202353355701</t>
  </si>
  <si>
    <t>16.8569832655201585</t>
  </si>
  <si>
    <t>16.7988476370394104</t>
  </si>
  <si>
    <t>16.7697654409928826</t>
  </si>
  <si>
    <t>16.7115721367910968</t>
  </si>
  <si>
    <t>16.6533400844066901</t>
  </si>
  <si>
    <t>16.5950690445374407</t>
  </si>
  <si>
    <t>16.6242094529025043</t>
  </si>
  <si>
    <t>20.5080208130379588</t>
  </si>
  <si>
    <t>16.5659188292445108</t>
  </si>
  <si>
    <t>16.4492192952737266</t>
  </si>
  <si>
    <t>16.5075888572960792</t>
  </si>
  <si>
    <t>16.5367587768945723</t>
  </si>
  <si>
    <t>16.4200195921525016</t>
  </si>
  <si>
    <t>16.3323604288328132</t>
  </si>
  <si>
    <t>16.3615901894713415</t>
  </si>
  <si>
    <t>16.3031205878364668</t>
  </si>
  <si>
    <t>16.3908099003874854</t>
  </si>
  <si>
    <t>16.2153402753781113</t>
  </si>
  <si>
    <t>16.2446105419061538</t>
  </si>
  <si>
    <t>16.2738706357824341</t>
  </si>
  <si>
    <t>16.1860598053035778</t>
  </si>
  <si>
    <t>16.1274681306084792</t>
  </si>
  <si>
    <t>16.0981568638700219</t>
  </si>
  <si>
    <t>16.0395033158199392</t>
  </si>
  <si>
    <t>16.0101609719920047</t>
  </si>
  <si>
    <t>16.0688352693487595</t>
  </si>
  <si>
    <t>15.9808082065063272</t>
  </si>
  <si>
    <t>15.9514449879369357</t>
  </si>
  <si>
    <t>15.8926870655047856</t>
  </si>
  <si>
    <t>15.9220712847902453</t>
  </si>
  <si>
    <t>15.8632922984509261</t>
  </si>
  <si>
    <t>15.8044709941770393</t>
  </si>
  <si>
    <t>15.8338869519306022</t>
  </si>
  <si>
    <t>15.7750443933544752</t>
  </si>
  <si>
    <t>3.68333333333333333</t>
  </si>
  <si>
    <t>15.7161591348126871</t>
  </si>
  <si>
    <t>3.7</t>
  </si>
  <si>
    <t>3.71666666666666667</t>
  </si>
  <si>
    <t>3.73333333333333333</t>
  </si>
  <si>
    <t>15.7456071175578821</t>
  </si>
  <si>
    <t>3.75</t>
  </si>
  <si>
    <t>3.76666666666666667</t>
  </si>
  <si>
    <t>3.78333333333333333</t>
  </si>
  <si>
    <t>3.8</t>
  </si>
  <si>
    <t>3.81666666666666667</t>
  </si>
  <si>
    <t>15.6867004130744913</t>
  </si>
  <si>
    <t>3.85</t>
  </si>
  <si>
    <t>3.86666666666666667</t>
  </si>
  <si>
    <t>3.88333333333333333</t>
  </si>
  <si>
    <t>15.6572309202287876</t>
  </si>
  <si>
    <t>3.9</t>
  </si>
  <si>
    <t>3.91666666666666667</t>
  </si>
  <si>
    <t>3.93333333333333333</t>
  </si>
  <si>
    <t>3.95</t>
  </si>
  <si>
    <t>3.96666666666666667</t>
  </si>
  <si>
    <t>3.98333333333333333</t>
  </si>
  <si>
    <t>15.5982594924045895</t>
  </si>
  <si>
    <t>4.01666666666666667</t>
  </si>
  <si>
    <t>15.6277506240906782</t>
  </si>
  <si>
    <t>4.03333333333333333</t>
  </si>
  <si>
    <t>4.05</t>
  </si>
  <si>
    <t>4.06666666666666667</t>
  </si>
  <si>
    <t>4.08333333333333333</t>
  </si>
  <si>
    <t>15.5687574928439865</t>
  </si>
  <si>
    <t>4.1</t>
  </si>
  <si>
    <t>4.11666666666666667</t>
  </si>
  <si>
    <t>4.13333333333333333</t>
  </si>
  <si>
    <t>4.15</t>
  </si>
  <si>
    <t>4.18333333333333333</t>
  </si>
  <si>
    <t>4.2</t>
  </si>
  <si>
    <t>4.21666666666666667</t>
  </si>
  <si>
    <t>4.23333333333333333</t>
  </si>
  <si>
    <t>4.25</t>
  </si>
  <si>
    <t>4.26666666666666667</t>
  </si>
  <si>
    <t>4.28333333333333333</t>
  </si>
  <si>
    <t>4.3</t>
  </si>
  <si>
    <t>15.5392445930110862</t>
  </si>
  <si>
    <t>4.31666666666666667</t>
  </si>
  <si>
    <t>15.5097207604365692</t>
  </si>
  <si>
    <t>4.35</t>
  </si>
  <si>
    <t>4.36666666666666667</t>
  </si>
  <si>
    <t>15.4801859625792899</t>
  </si>
  <si>
    <t>4.38333333333333333</t>
  </si>
  <si>
    <t>4.4</t>
  </si>
  <si>
    <t>4.41666666666666667</t>
  </si>
  <si>
    <t>4.43333333333333333</t>
  </si>
  <si>
    <t>4.45</t>
  </si>
  <si>
    <t>4.46666666666666667</t>
  </si>
  <si>
    <t>4.48333333333333333</t>
  </si>
  <si>
    <t>4.51666666666666667</t>
  </si>
  <si>
    <t>15.4506401668259863</t>
  </si>
  <si>
    <t>4.53333333333333333</t>
  </si>
  <si>
    <t>4.55</t>
  </si>
  <si>
    <t>4.56666666666666667</t>
  </si>
  <si>
    <t>4.58333333333333333</t>
  </si>
  <si>
    <t>4.6</t>
  </si>
  <si>
    <t>4.61666666666666667</t>
  </si>
  <si>
    <t>4.63333333333333333</t>
  </si>
  <si>
    <t>4.65</t>
  </si>
  <si>
    <t>4.68333333333333333</t>
  </si>
  <si>
    <t>4.7</t>
  </si>
  <si>
    <t>4.71666666666666667</t>
  </si>
  <si>
    <t>4.73333333333333333</t>
  </si>
  <si>
    <t>4.75</t>
  </si>
  <si>
    <t>4.76666666666666667</t>
  </si>
  <si>
    <t>4.78333333333333333</t>
  </si>
  <si>
    <t>4.8</t>
  </si>
  <si>
    <t>4.81666666666666667</t>
  </si>
  <si>
    <t>15.421083340490988</t>
  </si>
  <si>
    <t>4.85</t>
  </si>
  <si>
    <t>4.86666666666666667</t>
  </si>
  <si>
    <t>4.88333333333333333</t>
  </si>
  <si>
    <t>4.9</t>
  </si>
  <si>
    <t>4.91666666666666667</t>
  </si>
  <si>
    <t>4.93333333333333333</t>
  </si>
  <si>
    <t>4.95</t>
  </si>
  <si>
    <t>4.96666666666666667</t>
  </si>
  <si>
    <t>4.98333333333333333</t>
  </si>
  <si>
    <t>5.01666666666666667</t>
  </si>
  <si>
    <t>5.03333333333333333</t>
  </si>
  <si>
    <t>15.3915154508159222</t>
  </si>
  <si>
    <t>5.05</t>
  </si>
  <si>
    <t>5.06666666666666667</t>
  </si>
  <si>
    <t>5.08333333333333333</t>
  </si>
  <si>
    <t>5.1</t>
  </si>
  <si>
    <t>5.11666666666666667</t>
  </si>
  <si>
    <t>5.13333333333333333</t>
  </si>
  <si>
    <t>5.15</t>
  </si>
  <si>
    <t>15.3323463500468194</t>
  </si>
  <si>
    <t>15.2731326009864311</t>
  </si>
  <si>
    <t>5.18333333333333333</t>
  </si>
  <si>
    <t>5.2</t>
  </si>
  <si>
    <t>15.3619364649694198</t>
  </si>
  <si>
    <t>5.21666666666666667</t>
  </si>
  <si>
    <t>5.23333333333333333</t>
  </si>
  <si>
    <t>5.25</t>
  </si>
  <si>
    <t>5.26666666666666667</t>
  </si>
  <si>
    <t>5.28333333333333333</t>
  </si>
  <si>
    <t>5.3</t>
  </si>
  <si>
    <t>15.3027450730698696</t>
  </si>
  <si>
    <t>5.31666666666666667</t>
  </si>
  <si>
    <t>5.35</t>
  </si>
  <si>
    <t>5.36666666666666667</t>
  </si>
  <si>
    <t>5.38333333333333333</t>
  </si>
  <si>
    <t>5.4</t>
  </si>
  <si>
    <t>5.41666666666666667</t>
  </si>
  <si>
    <t>5.43333333333333333</t>
  </si>
  <si>
    <t>5.45</t>
  </si>
  <si>
    <t>5.46666666666666667</t>
  </si>
  <si>
    <t>5.48333333333333333</t>
  </si>
  <si>
    <t>5.51666666666666667</t>
  </si>
  <si>
    <t>5.53333333333333333</t>
  </si>
  <si>
    <t>5.55</t>
  </si>
  <si>
    <t>5.56666666666666667</t>
  </si>
  <si>
    <t>5.58333333333333333</t>
  </si>
  <si>
    <t>5.6</t>
  </si>
  <si>
    <t>5.61666666666666667</t>
  </si>
  <si>
    <t>5.63333333333333333</t>
  </si>
  <si>
    <t>5.65</t>
  </si>
  <si>
    <t>5.68333333333333333</t>
  </si>
  <si>
    <t>5.7</t>
  </si>
  <si>
    <t>5.71666666666666667</t>
  </si>
  <si>
    <t>5.73333333333333333</t>
  </si>
  <si>
    <t>5.75</t>
  </si>
  <si>
    <t>5.76666666666666667</t>
  </si>
  <si>
    <t>5.78333333333333333</t>
  </si>
  <si>
    <t>5.8</t>
  </si>
  <si>
    <t>5.81666666666666667</t>
  </si>
  <si>
    <t>5.85</t>
  </si>
  <si>
    <t>5.86666666666666667</t>
  </si>
  <si>
    <t>5.88333333333333333</t>
  </si>
  <si>
    <t>5.9</t>
  </si>
  <si>
    <t>5.91666666666666667</t>
  </si>
  <si>
    <t>5.93333333333333333</t>
  </si>
  <si>
    <t>5.95</t>
  </si>
  <si>
    <t>5.96666666666666667</t>
  </si>
  <si>
    <t>5.98333333333333333</t>
  </si>
  <si>
    <t>6.01666666666666667</t>
  </si>
  <si>
    <t>6.03333333333333333</t>
  </si>
  <si>
    <t>6.05</t>
  </si>
  <si>
    <t>6.06666666666666667</t>
  </si>
  <si>
    <t>15.2435089006701766</t>
  </si>
  <si>
    <t>6.08333333333333333</t>
  </si>
  <si>
    <t>6.1</t>
  </si>
  <si>
    <t>6.11666666666666667</t>
  </si>
  <si>
    <t>6.13333333333333333</t>
  </si>
  <si>
    <t>6.15</t>
  </si>
  <si>
    <t>6.18333333333333333</t>
  </si>
  <si>
    <t>6.2</t>
  </si>
  <si>
    <t>6.21666666666666667</t>
  </si>
  <si>
    <t>6.23333333333333333</t>
  </si>
  <si>
    <t>6.25</t>
  </si>
  <si>
    <t>6.26666666666666667</t>
  </si>
  <si>
    <t>6.28333333333333333</t>
  </si>
  <si>
    <t>6.3</t>
  </si>
  <si>
    <t>6.31666666666666667</t>
  </si>
  <si>
    <t>6.35</t>
  </si>
  <si>
    <t>6.36666666666666667</t>
  </si>
  <si>
    <t>6.38333333333333333</t>
  </si>
  <si>
    <t>6.4</t>
  </si>
  <si>
    <t>6.41666666666666667</t>
  </si>
  <si>
    <t>6.43333333333333333</t>
  </si>
  <si>
    <t>6.45</t>
  </si>
  <si>
    <t>6.46666666666666667</t>
  </si>
  <si>
    <t>6.48333333333333333</t>
  </si>
  <si>
    <t>6.51666666666666667</t>
  </si>
  <si>
    <t>6.53333333333333333</t>
  </si>
  <si>
    <t>6.55</t>
  </si>
  <si>
    <t>6.56666666666666667</t>
  </si>
  <si>
    <t>6.58333333333333333</t>
  </si>
  <si>
    <t>6.6</t>
  </si>
  <si>
    <t>6.61666666666666667</t>
  </si>
  <si>
    <t>6.63333333333333333</t>
  </si>
  <si>
    <t>6.65</t>
  </si>
  <si>
    <t>6.68333333333333333</t>
  </si>
  <si>
    <t>6.7</t>
  </si>
  <si>
    <t>6.71666666666666667</t>
  </si>
  <si>
    <t>6.73333333333333333</t>
  </si>
  <si>
    <t>6.75</t>
  </si>
  <si>
    <t>6.76666666666666667</t>
  </si>
  <si>
    <t>6.78333333333333333</t>
  </si>
  <si>
    <t>6.8</t>
  </si>
  <si>
    <t>6.81666666666666667</t>
  </si>
  <si>
    <t>6.85</t>
  </si>
  <si>
    <t>6.86666666666666667</t>
  </si>
  <si>
    <t>6.88333333333333333</t>
  </si>
  <si>
    <t>6.9</t>
  </si>
  <si>
    <t>15.2138739389202893</t>
  </si>
  <si>
    <t>6.91666666666666667</t>
  </si>
  <si>
    <t>6.93333333333333333</t>
  </si>
  <si>
    <t>15.1545700979420876</t>
  </si>
  <si>
    <t>6.95</t>
  </si>
  <si>
    <t>6.96666666666666667</t>
  </si>
  <si>
    <t>6.98333333333333333</t>
  </si>
  <si>
    <t>7.01666666666666667</t>
  </si>
  <si>
    <t>7.03333333333333333</t>
  </si>
  <si>
    <t>7.05</t>
  </si>
  <si>
    <t>7.06666666666666667</t>
  </si>
  <si>
    <t>7.08333333333333333</t>
  </si>
  <si>
    <t>7.1</t>
  </si>
  <si>
    <t>7.11666666666666667</t>
  </si>
  <si>
    <t>15.184227682461161</t>
  </si>
  <si>
    <t>7.13333333333333333</t>
  </si>
  <si>
    <t>7.15</t>
  </si>
  <si>
    <t>7.18333333333333333</t>
  </si>
  <si>
    <t>7.2</t>
  </si>
  <si>
    <t>7.21666666666666667</t>
  </si>
  <si>
    <t>7.23333333333333333</t>
  </si>
  <si>
    <t>7.25</t>
  </si>
  <si>
    <t>7.26666666666666667</t>
  </si>
  <si>
    <t>7.28333333333333333</t>
  </si>
  <si>
    <t>7.3</t>
  </si>
  <si>
    <t>7.31666666666666667</t>
  </si>
  <si>
    <t>7.35</t>
  </si>
  <si>
    <t>7.36666666666666667</t>
  </si>
  <si>
    <t>7.38333333333333333</t>
  </si>
  <si>
    <t>7.4</t>
  </si>
  <si>
    <t>7.41666666666666667</t>
  </si>
  <si>
    <t>7.43333333333333333</t>
  </si>
  <si>
    <t>7.45</t>
  </si>
  <si>
    <t>7.46666666666666667</t>
  </si>
  <si>
    <t>7.48333333333333333</t>
  </si>
  <si>
    <t>7.51666666666666667</t>
  </si>
  <si>
    <t>7.53333333333333333</t>
  </si>
  <si>
    <t>7.55</t>
  </si>
  <si>
    <t>7.56666666666666667</t>
  </si>
  <si>
    <t>7.58333333333333333</t>
  </si>
  <si>
    <t>7.6</t>
  </si>
  <si>
    <t>7.61666666666666667</t>
  </si>
  <si>
    <t>7.63333333333333333</t>
  </si>
  <si>
    <t>7.65</t>
  </si>
  <si>
    <t>7.68333333333333333</t>
  </si>
  <si>
    <t>7.7</t>
  </si>
  <si>
    <t>7.71666666666666667</t>
  </si>
  <si>
    <t>7.73333333333333333</t>
  </si>
  <si>
    <t>7.75</t>
  </si>
  <si>
    <t>7.76666666666666667</t>
  </si>
  <si>
    <t>7.78333333333333333</t>
  </si>
  <si>
    <t>7.8</t>
  </si>
  <si>
    <t>7.81666666666666667</t>
  </si>
  <si>
    <t>7.85</t>
  </si>
  <si>
    <t>7.86666666666666667</t>
  </si>
  <si>
    <t>7.88333333333333333</t>
  </si>
  <si>
    <t>7.9</t>
  </si>
  <si>
    <t>7.91666666666666667</t>
  </si>
  <si>
    <t>7.93333333333333333</t>
  </si>
  <si>
    <t>7.95</t>
  </si>
  <si>
    <t>7.96666666666666667</t>
  </si>
  <si>
    <t>7.98333333333333333</t>
  </si>
  <si>
    <t>8.01666666666666667</t>
  </si>
  <si>
    <t>8.03333333333333333</t>
  </si>
  <si>
    <t>8.05</t>
  </si>
  <si>
    <t>8.06666666666666667</t>
  </si>
  <si>
    <t>8.08333333333333333</t>
  </si>
  <si>
    <t>8.1</t>
  </si>
  <si>
    <t>8.11666666666666667</t>
  </si>
  <si>
    <t>8.13333333333333333</t>
  </si>
  <si>
    <t>8.15</t>
  </si>
  <si>
    <t>8.18333333333333333</t>
  </si>
  <si>
    <t>8.2</t>
  </si>
  <si>
    <t>8.21666666666666667</t>
  </si>
  <si>
    <t>8.23333333333333333</t>
  </si>
  <si>
    <t>8.25</t>
  </si>
  <si>
    <t>8.26666666666666667</t>
  </si>
  <si>
    <t>8.28333333333333333</t>
  </si>
  <si>
    <t>8.3</t>
  </si>
  <si>
    <t>8.31666666666666667</t>
  </si>
  <si>
    <t>8.35</t>
  </si>
  <si>
    <t>8.36666666666666667</t>
  </si>
  <si>
    <t>8.38333333333333333</t>
  </si>
  <si>
    <t>8.4</t>
  </si>
  <si>
    <t>8.41666666666666667</t>
  </si>
  <si>
    <t>8.43333333333333333</t>
  </si>
  <si>
    <t>8.45</t>
  </si>
  <si>
    <t>8.46666666666666667</t>
  </si>
  <si>
    <t>8.48333333333333333</t>
  </si>
  <si>
    <t>8.51666666666666667</t>
  </si>
  <si>
    <t>8.53333333333333333</t>
  </si>
  <si>
    <t>8.55</t>
  </si>
  <si>
    <t>8.56666666666666667</t>
  </si>
  <si>
    <t>8.58333333333333333</t>
  </si>
  <si>
    <t>8.6</t>
  </si>
  <si>
    <t>8.61666666666666667</t>
  </si>
  <si>
    <t>8.63333333333333333</t>
  </si>
  <si>
    <t>8.65</t>
  </si>
  <si>
    <t>8.68333333333333333</t>
  </si>
  <si>
    <t>8.7</t>
  </si>
  <si>
    <t>8.71666666666666667</t>
  </si>
  <si>
    <t>8.73333333333333333</t>
  </si>
  <si>
    <t>8.75</t>
  </si>
  <si>
    <t>8.76666666666666667</t>
  </si>
  <si>
    <t>8.78333333333333333</t>
  </si>
  <si>
    <t>8.8</t>
  </si>
  <si>
    <t>8.81666666666666667</t>
  </si>
  <si>
    <t>8.85</t>
  </si>
  <si>
    <t>8.86666666666666667</t>
  </si>
  <si>
    <t>8.88333333333333333</t>
  </si>
  <si>
    <t>8.9</t>
  </si>
  <si>
    <t>8.91666666666666667</t>
  </si>
  <si>
    <t>8.93333333333333333</t>
  </si>
  <si>
    <t>8.95</t>
  </si>
  <si>
    <t>8.96666666666666667</t>
  </si>
  <si>
    <t>8.98333333333333333</t>
  </si>
  <si>
    <t>9.01666666666666667</t>
  </si>
  <si>
    <t>9.03333333333333333</t>
  </si>
  <si>
    <t>9.05</t>
  </si>
  <si>
    <t>9.06666666666666667</t>
  </si>
  <si>
    <t>9.08333333333333333</t>
  </si>
  <si>
    <t>9.1</t>
  </si>
  <si>
    <t>9.11666666666666667</t>
  </si>
  <si>
    <t>9.13333333333333333</t>
  </si>
  <si>
    <t>9.15</t>
  </si>
  <si>
    <t>9.18333333333333333</t>
  </si>
  <si>
    <t>9.2</t>
  </si>
  <si>
    <t>9.21666666666666667</t>
  </si>
  <si>
    <t>9.23333333333333333</t>
  </si>
  <si>
    <t>9.25</t>
  </si>
  <si>
    <t>9.26666666666666667</t>
  </si>
  <si>
    <t>9.28333333333333333</t>
  </si>
  <si>
    <t>9.3</t>
  </si>
  <si>
    <t>9.31666666666666667</t>
  </si>
  <si>
    <t>9.35</t>
  </si>
  <si>
    <t>9.36666666666666667</t>
  </si>
  <si>
    <t>9.38333333333333333</t>
  </si>
  <si>
    <t>9.4</t>
  </si>
  <si>
    <t>9.41666666666666667</t>
  </si>
  <si>
    <t>9.43333333333333333</t>
  </si>
  <si>
    <t>9.45</t>
  </si>
  <si>
    <t>9.46666666666666667</t>
  </si>
  <si>
    <t>9.48333333333333333</t>
  </si>
  <si>
    <t>9.51666666666666667</t>
  </si>
  <si>
    <t>9.53333333333333333</t>
  </si>
  <si>
    <t>9.55</t>
  </si>
  <si>
    <t>9.56666666666666667</t>
  </si>
  <si>
    <t>9.58333333333333333</t>
  </si>
  <si>
    <t>9.6</t>
  </si>
  <si>
    <t>9.61666666666666667</t>
  </si>
  <si>
    <t>9.63333333333333333</t>
  </si>
  <si>
    <t>9.65</t>
  </si>
  <si>
    <t>9.68333333333333333</t>
  </si>
  <si>
    <t>9.7</t>
  </si>
  <si>
    <t>9.71666666666666667</t>
  </si>
  <si>
    <t>9.73333333333333333</t>
  </si>
  <si>
    <t>9.75</t>
  </si>
  <si>
    <t>9.76666666666666667</t>
  </si>
  <si>
    <t>9.78333333333333333</t>
  </si>
  <si>
    <t>9.8</t>
  </si>
  <si>
    <t>9.81666666666666667</t>
  </si>
  <si>
    <t>9.85</t>
  </si>
  <si>
    <t>9.86666666666666667</t>
  </si>
  <si>
    <t>9.88333333333333333</t>
  </si>
  <si>
    <t>9.9</t>
  </si>
  <si>
    <t>9.91666666666666667</t>
  </si>
  <si>
    <t>9.93333333333333333</t>
  </si>
  <si>
    <t>9.95</t>
  </si>
  <si>
    <t>9.96666666666666667</t>
  </si>
  <si>
    <t>9.98333333333333333</t>
  </si>
  <si>
    <t>10.0166666666666667</t>
  </si>
  <si>
    <t>10.0333333333333333</t>
  </si>
  <si>
    <t>10.05</t>
  </si>
  <si>
    <t>10.0666666666666667</t>
  </si>
  <si>
    <t>10.0833333333333333</t>
  </si>
  <si>
    <t>10.1</t>
  </si>
  <si>
    <t>10.1166666666666667</t>
  </si>
  <si>
    <t>10.1333333333333333</t>
  </si>
  <si>
    <t>10.15</t>
  </si>
  <si>
    <t>10.1833333333333333</t>
  </si>
  <si>
    <t>10.2</t>
  </si>
  <si>
    <t>10.2166666666666667</t>
  </si>
  <si>
    <t>10.2333333333333333</t>
  </si>
  <si>
    <t>10.25</t>
  </si>
  <si>
    <t>10.2666666666666667</t>
  </si>
  <si>
    <t>10.2833333333333333</t>
  </si>
  <si>
    <t>10.3</t>
  </si>
  <si>
    <t>10.3166666666666667</t>
  </si>
  <si>
    <t>10.35</t>
  </si>
  <si>
    <t>10.3666666666666667</t>
  </si>
  <si>
    <t>10.3833333333333333</t>
  </si>
  <si>
    <t>10.4</t>
  </si>
  <si>
    <t>10.4166666666666667</t>
  </si>
  <si>
    <t>10.4333333333333333</t>
  </si>
  <si>
    <t>10.45</t>
  </si>
  <si>
    <t>10.4666666666666667</t>
  </si>
  <si>
    <t>10.4833333333333333</t>
  </si>
  <si>
    <t>10.5166666666666667</t>
  </si>
  <si>
    <t>10.5333333333333333</t>
  </si>
  <si>
    <t>10.55</t>
  </si>
  <si>
    <t>10.5666666666666667</t>
  </si>
  <si>
    <t>10.5833333333333333</t>
  </si>
  <si>
    <t>10.6</t>
  </si>
  <si>
    <t>10.6166666666666667</t>
  </si>
  <si>
    <t>10.6333333333333333</t>
  </si>
  <si>
    <t>10.65</t>
  </si>
  <si>
    <t>10.6833333333333333</t>
  </si>
  <si>
    <t>10.7</t>
  </si>
  <si>
    <t>10.7166666666666667</t>
  </si>
  <si>
    <t>10.7333333333333333</t>
  </si>
  <si>
    <t>10.75</t>
  </si>
  <si>
    <t>10.7666666666666667</t>
  </si>
  <si>
    <t>10.7833333333333333</t>
  </si>
  <si>
    <t>10.8</t>
  </si>
  <si>
    <t>10.8166666666666667</t>
  </si>
  <si>
    <t>10.85</t>
  </si>
  <si>
    <t>10.8666666666666667</t>
  </si>
  <si>
    <t>10.8833333333333333</t>
  </si>
  <si>
    <t>10.9</t>
  </si>
  <si>
    <t>10.9166666666666667</t>
  </si>
  <si>
    <t>10.9333333333333333</t>
  </si>
  <si>
    <t>10.95</t>
  </si>
  <si>
    <t>10.9666666666666667</t>
  </si>
  <si>
    <t>10.9833333333333333</t>
  </si>
  <si>
    <t>11.0166666666666667</t>
  </si>
  <si>
    <t>11.0333333333333333</t>
  </si>
  <si>
    <t>11.05</t>
  </si>
  <si>
    <t>11.0666666666666667</t>
  </si>
  <si>
    <t>11.0833333333333333</t>
  </si>
  <si>
    <t>11.1</t>
  </si>
  <si>
    <t>11.1166666666666667</t>
  </si>
  <si>
    <t>11.1333333333333333</t>
  </si>
  <si>
    <t>KCl</t>
  </si>
  <si>
    <t>mol</t>
  </si>
  <si>
    <t>Ratio</t>
  </si>
  <si>
    <t>19.0115284451615106</t>
  </si>
  <si>
    <t>18.95466935369209</t>
  </si>
  <si>
    <t>18.9262285306106143</t>
  </si>
  <si>
    <t>18.8408606425600582</t>
  </si>
  <si>
    <t>18.726929847755609</t>
  </si>
  <si>
    <t>18.4701305449939311</t>
  </si>
  <si>
    <t>18.4129770283475098</t>
  </si>
  <si>
    <t>18.2699523427408395</t>
  </si>
  <si>
    <t>18.2126855489961935</t>
  </si>
  <si>
    <t>18.2413230384025755</t>
  </si>
  <si>
    <t>20.9282522570673989</t>
  </si>
  <si>
    <t>18.1267237005789708</t>
  </si>
  <si>
    <t>18.0980532008613899</t>
  </si>
  <si>
    <t>18.0693743808062711</t>
  </si>
  <si>
    <t>18.011991670814235</t>
  </si>
  <si>
    <t>17.9545753523561392</t>
  </si>
  <si>
    <t>17.8683873793659652</t>
  </si>
  <si>
    <t>17.8396410129587266</t>
  </si>
  <si>
    <t>17.8971252063673399</t>
  </si>
  <si>
    <t>17.7821225514101237</t>
  </si>
  <si>
    <t>17.7533504008793913</t>
  </si>
  <si>
    <t>17.6669819368169655</t>
  </si>
  <si>
    <t>17.6381750183727773</t>
  </si>
  <si>
    <t>17.6093593381166144</t>
  </si>
  <si>
    <t>17.4651485263318175</t>
  </si>
  <si>
    <t>17.4362796844476009</t>
  </si>
  <si>
    <t>17.3496192896028643</t>
  </si>
  <si>
    <t>17.1181248329531574</t>
  </si>
  <si>
    <t>11.15</t>
  </si>
  <si>
    <t>11.1833333333333333</t>
  </si>
  <si>
    <t>11.2</t>
  </si>
  <si>
    <t>11.2166666666666667</t>
  </si>
  <si>
    <t>11.2333333333333333</t>
  </si>
  <si>
    <t>11.25</t>
  </si>
  <si>
    <t>11.2666666666666667</t>
  </si>
  <si>
    <t>11.2833333333333333</t>
  </si>
  <si>
    <t>11.3</t>
  </si>
  <si>
    <t>11.3166666666666667</t>
  </si>
  <si>
    <t>11.35</t>
  </si>
  <si>
    <t>11.3666666666666667</t>
  </si>
  <si>
    <t>11.3833333333333333</t>
  </si>
  <si>
    <t>11.4</t>
  </si>
  <si>
    <t>11.4166666666666667</t>
  </si>
  <si>
    <t>11.4333333333333333</t>
  </si>
  <si>
    <t>11.45</t>
  </si>
  <si>
    <t>11.4666666666666667</t>
  </si>
  <si>
    <t>11.4833333333333333</t>
  </si>
  <si>
    <t>11.5166666666666667</t>
  </si>
  <si>
    <t>11.5333333333333333</t>
  </si>
  <si>
    <t>11.55</t>
  </si>
  <si>
    <t>11.5666666666666667</t>
  </si>
  <si>
    <t>11.5833333333333333</t>
  </si>
  <si>
    <t>11.6</t>
  </si>
  <si>
    <t>11.6166666666666667</t>
  </si>
  <si>
    <t>11.6333333333333333</t>
  </si>
  <si>
    <t>11.65</t>
  </si>
  <si>
    <t>11.6833333333333333</t>
  </si>
  <si>
    <t>11.7</t>
  </si>
  <si>
    <t>11.7166666666666667</t>
  </si>
  <si>
    <t>11.7333333333333333</t>
  </si>
  <si>
    <t>11.75</t>
  </si>
  <si>
    <t>11.7666666666666667</t>
  </si>
  <si>
    <t>11.7833333333333333</t>
  </si>
  <si>
    <t>11.8</t>
  </si>
  <si>
    <t>11.8166666666666667</t>
  </si>
  <si>
    <t>11.85</t>
  </si>
  <si>
    <t>11.8666666666666667</t>
  </si>
  <si>
    <t>11.8833333333333333</t>
  </si>
  <si>
    <t>11.9</t>
  </si>
  <si>
    <t>11.9166666666666667</t>
  </si>
  <si>
    <t>11.9333333333333333</t>
  </si>
  <si>
    <t>11.95</t>
  </si>
  <si>
    <t>11.9666666666666667</t>
  </si>
  <si>
    <t>11.9833333333333333</t>
  </si>
  <si>
    <t>12.0166666666666667</t>
  </si>
  <si>
    <t>12.0333333333333333</t>
  </si>
  <si>
    <t>12.05</t>
  </si>
  <si>
    <t>12.0666666666666667</t>
  </si>
  <si>
    <t>12.0833333333333333</t>
  </si>
  <si>
    <t>12.1</t>
  </si>
  <si>
    <t>12.1166666666666667</t>
  </si>
  <si>
    <t>12.1333333333333333</t>
  </si>
  <si>
    <t>12.15</t>
  </si>
  <si>
    <t>12.1833333333333333</t>
  </si>
  <si>
    <t>12.2</t>
  </si>
  <si>
    <t>12.2166666666666667</t>
  </si>
  <si>
    <t>12.2333333333333333</t>
  </si>
  <si>
    <t>12.25</t>
  </si>
  <si>
    <t>12.2666666666666667</t>
  </si>
  <si>
    <t>12.2833333333333333</t>
  </si>
  <si>
    <t>12.3</t>
  </si>
  <si>
    <t>12.3166666666666667</t>
  </si>
  <si>
    <t>12.35</t>
  </si>
  <si>
    <t>12.3666666666666667</t>
  </si>
  <si>
    <t>12.3833333333333333</t>
  </si>
  <si>
    <t>12.4</t>
  </si>
  <si>
    <t>12.4166666666666667</t>
  </si>
  <si>
    <t>12.4333333333333333</t>
  </si>
  <si>
    <t>12.45</t>
  </si>
  <si>
    <t>12.4666666666666667</t>
  </si>
  <si>
    <t>12.4833333333333333</t>
  </si>
  <si>
    <t>12.5166666666666667</t>
  </si>
  <si>
    <t>12.5333333333333333</t>
  </si>
  <si>
    <t>12.55</t>
  </si>
  <si>
    <t>12.5666666666666667</t>
  </si>
  <si>
    <t>12.5833333333333333</t>
  </si>
  <si>
    <t>12.6</t>
  </si>
  <si>
    <t>12.6166666666666667</t>
  </si>
  <si>
    <t>12.6333333333333333</t>
  </si>
  <si>
    <t>12.65</t>
  </si>
  <si>
    <t>12.6833333333333333</t>
  </si>
  <si>
    <t>12.7</t>
  </si>
  <si>
    <t>12.7166666666666667</t>
  </si>
  <si>
    <t>12.7333333333333333</t>
  </si>
  <si>
    <t>12.75</t>
  </si>
  <si>
    <t>12.7666666666666667</t>
  </si>
  <si>
    <t>12.7833333333333333</t>
  </si>
  <si>
    <t>12.8</t>
  </si>
  <si>
    <t>12.8166666666666667</t>
  </si>
  <si>
    <t>12.85</t>
  </si>
  <si>
    <t>12.8666666666666667</t>
  </si>
  <si>
    <t>12.8833333333333333</t>
  </si>
  <si>
    <t>12.9</t>
  </si>
  <si>
    <t>12.9166666666666667</t>
  </si>
  <si>
    <t>12.9333333333333333</t>
  </si>
  <si>
    <t>12.95</t>
  </si>
  <si>
    <t>12.9666666666666667</t>
  </si>
  <si>
    <t>12.9833333333333333</t>
  </si>
  <si>
    <t>13.0166666666666667</t>
  </si>
  <si>
    <t>13.0333333333333333</t>
  </si>
  <si>
    <t>13.05</t>
  </si>
  <si>
    <t>13.0666666666666667</t>
  </si>
  <si>
    <t>13.0833333333333333</t>
  </si>
  <si>
    <t>13.1</t>
  </si>
  <si>
    <t>13.1166666666666667</t>
  </si>
  <si>
    <t>13.1333333333333333</t>
  </si>
  <si>
    <t>13.15</t>
  </si>
  <si>
    <t>13.1833333333333333</t>
  </si>
  <si>
    <t>13.2</t>
  </si>
  <si>
    <t>13.2166666666666667</t>
  </si>
  <si>
    <t>13.2333333333333333</t>
  </si>
  <si>
    <t>13.25</t>
  </si>
  <si>
    <t>13.2666666666666667</t>
  </si>
  <si>
    <t>13.2833333333333333</t>
  </si>
  <si>
    <t>13.3</t>
  </si>
  <si>
    <t>13.3166666666666667</t>
  </si>
  <si>
    <t>13.35</t>
  </si>
  <si>
    <t>13.3666666666666667</t>
  </si>
  <si>
    <t>13.3833333333333333</t>
  </si>
  <si>
    <t>13.4</t>
  </si>
  <si>
    <t>13.4166666666666667</t>
  </si>
  <si>
    <t>13.4333333333333333</t>
  </si>
  <si>
    <t>13.45</t>
  </si>
  <si>
    <t>13.4666666666666667</t>
  </si>
  <si>
    <t>13.4833333333333333</t>
  </si>
  <si>
    <t>13.5166666666666667</t>
  </si>
  <si>
    <t>13.5333333333333333</t>
  </si>
  <si>
    <t>13.55</t>
  </si>
  <si>
    <t>13.5666666666666667</t>
  </si>
  <si>
    <t>13.5833333333333333</t>
  </si>
  <si>
    <t>13.6</t>
  </si>
  <si>
    <t>13.6166666666666667</t>
  </si>
  <si>
    <t>13.6333333333333333</t>
  </si>
  <si>
    <t>13.65</t>
  </si>
  <si>
    <t>13.6833333333333333</t>
  </si>
  <si>
    <t>13.7</t>
  </si>
  <si>
    <t>13.7166666666666667</t>
  </si>
  <si>
    <t>13.7333333333333333</t>
  </si>
  <si>
    <t>13.75</t>
  </si>
  <si>
    <t>13.7666666666666667</t>
  </si>
  <si>
    <t>13.7833333333333333</t>
  </si>
  <si>
    <t>13.8</t>
  </si>
  <si>
    <t>13.8166666666666667</t>
  </si>
  <si>
    <t>13.85</t>
  </si>
  <si>
    <t>13.8666666666666667</t>
  </si>
  <si>
    <t>13.8833333333333333</t>
  </si>
  <si>
    <t>13.9</t>
  </si>
  <si>
    <t>13.9166666666666667</t>
  </si>
  <si>
    <t>13.9333333333333333</t>
  </si>
  <si>
    <t>13.95</t>
  </si>
  <si>
    <t>13.9666666666666667</t>
  </si>
  <si>
    <t>13.9833333333333333</t>
  </si>
  <si>
    <t>14.0166666666666667</t>
  </si>
  <si>
    <t>14.0333333333333333</t>
  </si>
  <si>
    <t>14.05</t>
  </si>
  <si>
    <t>14.0666666666666667</t>
  </si>
  <si>
    <t>14.0833333333333333</t>
  </si>
  <si>
    <t>14.1</t>
  </si>
  <si>
    <t>14.1166666666666667</t>
  </si>
  <si>
    <t>14.1333333333333333</t>
  </si>
  <si>
    <t>14.15</t>
  </si>
  <si>
    <t>14.1833333333333333</t>
  </si>
  <si>
    <t>14.2</t>
  </si>
  <si>
    <t>14.2166666666666667</t>
  </si>
  <si>
    <t>14.2333333333333333</t>
  </si>
  <si>
    <t>14.25</t>
  </si>
  <si>
    <t>14.2666666666666667</t>
  </si>
  <si>
    <t>14.2833333333333333</t>
  </si>
  <si>
    <t>14.3</t>
  </si>
  <si>
    <t>14.3166666666666667</t>
  </si>
  <si>
    <t>14.35</t>
  </si>
  <si>
    <t>14.3666666666666667</t>
  </si>
  <si>
    <t>14.3833333333333333</t>
  </si>
  <si>
    <t>14.4</t>
  </si>
  <si>
    <t>14.4166666666666667</t>
  </si>
  <si>
    <t>14.4333333333333333</t>
  </si>
  <si>
    <t>14.45</t>
  </si>
  <si>
    <t>14.4666666666666667</t>
  </si>
  <si>
    <t>14.4833333333333333</t>
  </si>
  <si>
    <t>14.5166666666666667</t>
  </si>
  <si>
    <t>14.5333333333333333</t>
  </si>
  <si>
    <t>14.55</t>
  </si>
  <si>
    <t>14.5666666666666667</t>
  </si>
  <si>
    <t>14.5833333333333333</t>
  </si>
  <si>
    <t>14.6</t>
  </si>
  <si>
    <t>14.6166666666666667</t>
  </si>
  <si>
    <t>14.6333333333333333</t>
  </si>
  <si>
    <t>14.65</t>
  </si>
  <si>
    <t>14.6833333333333333</t>
  </si>
  <si>
    <t>14.7</t>
  </si>
  <si>
    <t>14.7166666666666667</t>
  </si>
  <si>
    <t>14.7333333333333333</t>
  </si>
  <si>
    <t>14.75</t>
  </si>
  <si>
    <t>14.7666666666666667</t>
  </si>
  <si>
    <t>14.7833333333333333</t>
  </si>
  <si>
    <t>14.8</t>
  </si>
  <si>
    <t>14.8166666666666667</t>
  </si>
  <si>
    <t>14.85</t>
  </si>
  <si>
    <t>14.8666666666666667</t>
  </si>
  <si>
    <t>14.8833333333333333</t>
  </si>
  <si>
    <t>14.9</t>
  </si>
  <si>
    <t>14.9166666666666667</t>
  </si>
  <si>
    <t>14.9333333333333333</t>
  </si>
  <si>
    <t>14.95</t>
  </si>
  <si>
    <t>14.9666666666666667</t>
  </si>
  <si>
    <t>14.9833333333333333</t>
  </si>
  <si>
    <t>T1</t>
  </si>
  <si>
    <t>T2</t>
  </si>
  <si>
    <t>q = m Cp DT</t>
  </si>
  <si>
    <t xml:space="preserve">q = </t>
  </si>
  <si>
    <t>DH =</t>
  </si>
  <si>
    <t>J/mol</t>
  </si>
  <si>
    <t>massa KCl</t>
  </si>
  <si>
    <t>Cp H2O</t>
  </si>
  <si>
    <t>mol KCl</t>
  </si>
  <si>
    <t>mol H2O</t>
  </si>
  <si>
    <t>kJ/mol</t>
  </si>
  <si>
    <r>
      <rPr>
        <b/>
        <sz val="11"/>
        <color theme="1"/>
        <rFont val="Symbol"/>
        <family val="1"/>
        <charset val="2"/>
      </rPr>
      <t>DH</t>
    </r>
    <r>
      <rPr>
        <b/>
        <vertAlign val="subscript"/>
        <sz val="11"/>
        <color theme="1"/>
        <rFont val="Calibri"/>
        <family val="2"/>
        <scheme val="minor"/>
      </rPr>
      <t>sol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</si>
</sst>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1"/>
      <charset val="2"/>
      <scheme val="minor"/>
    </font>
    <font>
      <b/>
      <sz val="11"/>
      <color theme="1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9" fontId="10" fillId="0" borderId="0" applyFont="0" applyFill="0" applyBorder="0" applyAlignment="0" applyProtection="0"/>
  </cellStyleXfs>
  <cellXfs count="164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/>
    <xf numFmtId="2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1" applyFont="1"/>
    <xf numFmtId="0" fontId="5" fillId="0" borderId="0" xfId="1" applyFont="1"/>
    <xf numFmtId="0" fontId="0" fillId="2" borderId="0" xfId="0" applyFill="1"/>
    <xf numFmtId="1" fontId="0" fillId="2" borderId="0" xfId="0" applyNumberFormat="1" applyFill="1"/>
    <xf numFmtId="164" fontId="0" fillId="0" borderId="0" xfId="0" applyNumberFormat="1"/>
    <xf numFmtId="1" fontId="0" fillId="0" borderId="0" xfId="0" applyNumberFormat="1"/>
    <xf numFmtId="0" fontId="0" fillId="3" borderId="0" xfId="0" applyFill="1"/>
    <xf numFmtId="1" fontId="0" fillId="0" borderId="0" xfId="0" applyNumberFormat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0" fontId="0" fillId="0" borderId="2" xfId="0" applyBorder="1"/>
    <xf numFmtId="2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3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8" fillId="0" borderId="12" xfId="0" applyFon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0" fontId="0" fillId="0" borderId="13" xfId="0" applyBorder="1"/>
    <xf numFmtId="0" fontId="0" fillId="0" borderId="12" xfId="0" applyFill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4" borderId="16" xfId="0" applyNumberFormat="1" applyFont="1" applyFill="1" applyBorder="1"/>
    <xf numFmtId="0" fontId="0" fillId="0" borderId="16" xfId="0" applyNumberFormat="1" applyFont="1" applyBorder="1"/>
    <xf numFmtId="0" fontId="0" fillId="0" borderId="17" xfId="0" applyNumberFormat="1" applyFont="1" applyBorder="1"/>
    <xf numFmtId="0" fontId="0" fillId="0" borderId="18" xfId="0" applyNumberFormat="1" applyFont="1" applyBorder="1"/>
    <xf numFmtId="0" fontId="0" fillId="0" borderId="0" xfId="0" applyAlignment="1">
      <alignment horizontal="left"/>
    </xf>
    <xf numFmtId="0" fontId="0" fillId="4" borderId="17" xfId="0" applyNumberFormat="1" applyFont="1" applyFill="1" applyBorder="1"/>
    <xf numFmtId="0" fontId="0" fillId="4" borderId="18" xfId="0" applyNumberFormat="1" applyFont="1" applyFill="1" applyBorder="1"/>
    <xf numFmtId="0" fontId="0" fillId="0" borderId="7" xfId="0" applyBorder="1"/>
    <xf numFmtId="0" fontId="0" fillId="0" borderId="3" xfId="0" applyBorder="1"/>
    <xf numFmtId="0" fontId="0" fillId="0" borderId="8" xfId="0" applyBorder="1"/>
    <xf numFmtId="0" fontId="0" fillId="0" borderId="3" xfId="0" quotePrefix="1" applyBorder="1"/>
    <xf numFmtId="166" fontId="0" fillId="0" borderId="10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0" fontId="0" fillId="0" borderId="0" xfId="0" quotePrefix="1"/>
    <xf numFmtId="0" fontId="0" fillId="0" borderId="5" xfId="0" applyBorder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0" xfId="0" applyBorder="1"/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10" xfId="0" applyBorder="1"/>
    <xf numFmtId="0" fontId="0" fillId="0" borderId="14" xfId="0" applyBorder="1"/>
    <xf numFmtId="0" fontId="0" fillId="0" borderId="9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5" xfId="0" applyBorder="1"/>
    <xf numFmtId="14" fontId="0" fillId="0" borderId="6" xfId="0" applyNumberFormat="1" applyBorder="1"/>
    <xf numFmtId="165" fontId="0" fillId="0" borderId="15" xfId="0" applyNumberFormat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wrapText="1"/>
    </xf>
    <xf numFmtId="0" fontId="0" fillId="0" borderId="2" xfId="0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horizontal="center"/>
    </xf>
    <xf numFmtId="0" fontId="0" fillId="0" borderId="24" xfId="0" applyBorder="1"/>
    <xf numFmtId="0" fontId="0" fillId="0" borderId="25" xfId="0" applyBorder="1" applyAlignment="1">
      <alignment horizontal="center"/>
    </xf>
    <xf numFmtId="0" fontId="0" fillId="0" borderId="26" xfId="0" applyBorder="1"/>
    <xf numFmtId="0" fontId="0" fillId="0" borderId="27" xfId="0" applyBorder="1" applyAlignment="1">
      <alignment horizontal="center"/>
    </xf>
    <xf numFmtId="0" fontId="0" fillId="0" borderId="28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0" fillId="0" borderId="6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Border="1" applyAlignment="1">
      <alignment horizontal="right"/>
    </xf>
    <xf numFmtId="9" fontId="0" fillId="0" borderId="13" xfId="2" applyFont="1" applyBorder="1" applyAlignment="1">
      <alignment horizontal="center"/>
    </xf>
    <xf numFmtId="2" fontId="0" fillId="0" borderId="9" xfId="0" applyNumberFormat="1" applyBorder="1"/>
    <xf numFmtId="0" fontId="0" fillId="3" borderId="0" xfId="0" applyFill="1" applyAlignment="1">
      <alignment horizontal="center"/>
    </xf>
    <xf numFmtId="0" fontId="0" fillId="3" borderId="0" xfId="0" applyFill="1" applyAlignment="1">
      <alignment horizontal="right"/>
    </xf>
    <xf numFmtId="0" fontId="0" fillId="0" borderId="32" xfId="0" applyBorder="1" applyAlignment="1">
      <alignment horizontal="center" vertical="center" wrapText="1"/>
    </xf>
    <xf numFmtId="0" fontId="0" fillId="0" borderId="33" xfId="0" applyBorder="1"/>
    <xf numFmtId="0" fontId="0" fillId="0" borderId="34" xfId="0" applyFill="1" applyBorder="1" applyAlignment="1">
      <alignment horizontal="center"/>
    </xf>
    <xf numFmtId="0" fontId="0" fillId="0" borderId="34" xfId="0" applyBorder="1"/>
    <xf numFmtId="0" fontId="0" fillId="0" borderId="35" xfId="0" applyBorder="1"/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9" fontId="0" fillId="0" borderId="38" xfId="2" applyFont="1" applyBorder="1" applyAlignment="1">
      <alignment horizontal="center"/>
    </xf>
    <xf numFmtId="0" fontId="0" fillId="0" borderId="40" xfId="0" applyBorder="1"/>
    <xf numFmtId="1" fontId="0" fillId="0" borderId="11" xfId="0" applyNumberFormat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0" fillId="0" borderId="32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1" xfId="0" applyBorder="1" applyAlignment="1">
      <alignment horizontal="center"/>
    </xf>
    <xf numFmtId="1" fontId="0" fillId="0" borderId="42" xfId="0" applyNumberFormat="1" applyBorder="1" applyAlignment="1">
      <alignment horizontal="center"/>
    </xf>
    <xf numFmtId="0" fontId="8" fillId="0" borderId="20" xfId="0" applyFont="1" applyBorder="1" applyAlignment="1">
      <alignment horizontal="center" vertical="center" wrapText="1"/>
    </xf>
    <xf numFmtId="1" fontId="0" fillId="0" borderId="34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43" xfId="0" applyBorder="1" applyAlignment="1">
      <alignment horizontal="center" vertical="center" wrapText="1"/>
    </xf>
    <xf numFmtId="1" fontId="0" fillId="0" borderId="28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0" borderId="45" xfId="0" applyNumberFormat="1" applyBorder="1"/>
    <xf numFmtId="9" fontId="0" fillId="0" borderId="0" xfId="2" applyFont="1"/>
    <xf numFmtId="0" fontId="0" fillId="0" borderId="4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1" fillId="0" borderId="4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 wrapText="1"/>
    </xf>
    <xf numFmtId="2" fontId="0" fillId="0" borderId="32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2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6" fontId="0" fillId="0" borderId="0" xfId="0" applyNumberFormat="1"/>
    <xf numFmtId="0" fontId="1" fillId="0" borderId="32" xfId="0" applyFont="1" applyBorder="1" applyAlignment="1">
      <alignment horizontal="center" vertical="center" wrapText="1"/>
    </xf>
    <xf numFmtId="164" fontId="0" fillId="0" borderId="47" xfId="0" applyNumberFormat="1" applyBorder="1" applyAlignment="1">
      <alignment horizontal="center" vertical="center"/>
    </xf>
    <xf numFmtId="164" fontId="0" fillId="0" borderId="39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/>
    </xf>
    <xf numFmtId="0" fontId="13" fillId="0" borderId="47" xfId="0" applyFont="1" applyBorder="1" applyAlignment="1">
      <alignment horizontal="center" vertical="center" wrapText="1"/>
    </xf>
    <xf numFmtId="0" fontId="0" fillId="0" borderId="27" xfId="0" applyBorder="1"/>
  </cellXfs>
  <cellStyles count="3">
    <cellStyle name="Normal" xfId="0" builtinId="0"/>
    <cellStyle name="Normal_Sheet1" xfId="1" xr:uid="{11714E97-EED9-4453-894E-453963E170EE}"/>
    <cellStyle name="Percent" xfId="2" builtinId="5"/>
  </cellStyles>
  <dxfs count="3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Calorimeter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9520822397200353"/>
                  <c:y val="6.990376202974628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Resultaten!$C$12:$C$32</c:f>
              <c:numCache>
                <c:formatCode>General</c:formatCode>
                <c:ptCount val="21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  <c:pt idx="11">
                  <c:v>660</c:v>
                </c:pt>
                <c:pt idx="12">
                  <c:v>720</c:v>
                </c:pt>
                <c:pt idx="13">
                  <c:v>780</c:v>
                </c:pt>
                <c:pt idx="14">
                  <c:v>840</c:v>
                </c:pt>
                <c:pt idx="15">
                  <c:v>900</c:v>
                </c:pt>
                <c:pt idx="16">
                  <c:v>960</c:v>
                </c:pt>
                <c:pt idx="17">
                  <c:v>1020</c:v>
                </c:pt>
                <c:pt idx="18">
                  <c:v>1080</c:v>
                </c:pt>
                <c:pt idx="19">
                  <c:v>1140</c:v>
                </c:pt>
                <c:pt idx="20">
                  <c:v>1200</c:v>
                </c:pt>
              </c:numCache>
            </c:numRef>
          </c:xVal>
          <c:yVal>
            <c:numRef>
              <c:f>Resultaten!$H$12:$H$32</c:f>
              <c:numCache>
                <c:formatCode>0.00</c:formatCode>
                <c:ptCount val="21"/>
                <c:pt idx="0">
                  <c:v>21.07</c:v>
                </c:pt>
                <c:pt idx="1">
                  <c:v>22.014911549884701</c:v>
                </c:pt>
                <c:pt idx="2">
                  <c:v>23.0112639757421</c:v>
                </c:pt>
                <c:pt idx="3">
                  <c:v>24.029648947558201</c:v>
                </c:pt>
                <c:pt idx="4">
                  <c:v>24.9886478911708</c:v>
                </c:pt>
                <c:pt idx="5">
                  <c:v>25.971553320788001</c:v>
                </c:pt>
                <c:pt idx="6">
                  <c:v>26.8429866314344</c:v>
                </c:pt>
                <c:pt idx="7">
                  <c:v>27.848761063431201</c:v>
                </c:pt>
                <c:pt idx="8">
                  <c:v>28.7720203878362</c:v>
                </c:pt>
                <c:pt idx="9">
                  <c:v>29.803695136491498</c:v>
                </c:pt>
                <c:pt idx="10">
                  <c:v>30.645816566316199</c:v>
                </c:pt>
                <c:pt idx="11">
                  <c:v>31.625062289542601</c:v>
                </c:pt>
                <c:pt idx="12">
                  <c:v>32.442728825182002</c:v>
                </c:pt>
                <c:pt idx="13">
                  <c:v>33.453973049899602</c:v>
                </c:pt>
                <c:pt idx="14">
                  <c:v>34.276738542996704</c:v>
                </c:pt>
                <c:pt idx="15">
                  <c:v>35.074984807421004</c:v>
                </c:pt>
                <c:pt idx="16">
                  <c:v>35.987379670853997</c:v>
                </c:pt>
                <c:pt idx="17">
                  <c:v>36.821102630778398</c:v>
                </c:pt>
                <c:pt idx="18">
                  <c:v>37.575368188234201</c:v>
                </c:pt>
                <c:pt idx="19">
                  <c:v>38.559282706054802</c:v>
                </c:pt>
                <c:pt idx="20">
                  <c:v>39.266769936294502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3-4770-8056-CE43A434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688656"/>
        <c:axId val="1083692816"/>
      </c:scatterChart>
      <c:valAx>
        <c:axId val="108368865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816"/>
        <c:crosses val="autoZero"/>
        <c:crossBetween val="midCat"/>
      </c:valAx>
      <c:valAx>
        <c:axId val="1083692816"/>
        <c:scaling>
          <c:orientation val="minMax"/>
          <c:max val="4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8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1366819772528435"/>
                  <c:y val="0.143798483522892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Coachlab3003b!$F$4:$F$34</c:f>
              <c:numCache>
                <c:formatCode>General</c:formatCode>
                <c:ptCount val="3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</c:numCache>
            </c:numRef>
          </c:xVal>
          <c:yVal>
            <c:numRef>
              <c:f>Coachlab3003b!$K$4:$K$34</c:f>
              <c:numCache>
                <c:formatCode>General</c:formatCode>
                <c:ptCount val="31"/>
                <c:pt idx="0">
                  <c:v>0.50536199999999998</c:v>
                </c:pt>
                <c:pt idx="1">
                  <c:v>0.50782799999999995</c:v>
                </c:pt>
                <c:pt idx="2">
                  <c:v>0.77648200000000012</c:v>
                </c:pt>
                <c:pt idx="3">
                  <c:v>0.77142000000000011</c:v>
                </c:pt>
                <c:pt idx="4">
                  <c:v>1.048144</c:v>
                </c:pt>
                <c:pt idx="5">
                  <c:v>1.0446</c:v>
                </c:pt>
                <c:pt idx="6">
                  <c:v>1.506305</c:v>
                </c:pt>
                <c:pt idx="7">
                  <c:v>1.5027739999999998</c:v>
                </c:pt>
                <c:pt idx="8">
                  <c:v>1.9277469999999999</c:v>
                </c:pt>
                <c:pt idx="9">
                  <c:v>1.922993</c:v>
                </c:pt>
                <c:pt idx="10">
                  <c:v>2.4223490000000001</c:v>
                </c:pt>
                <c:pt idx="11">
                  <c:v>2.4096800000000003</c:v>
                </c:pt>
                <c:pt idx="12">
                  <c:v>2.9859840000000002</c:v>
                </c:pt>
                <c:pt idx="13">
                  <c:v>2.9690679999999996</c:v>
                </c:pt>
                <c:pt idx="14">
                  <c:v>3.4378380000000002</c:v>
                </c:pt>
                <c:pt idx="15">
                  <c:v>3.4250000000000003</c:v>
                </c:pt>
                <c:pt idx="16">
                  <c:v>4.0623360000000002</c:v>
                </c:pt>
                <c:pt idx="17">
                  <c:v>4.0555199999999996</c:v>
                </c:pt>
                <c:pt idx="18">
                  <c:v>4.8300280000000004</c:v>
                </c:pt>
                <c:pt idx="19">
                  <c:v>4.8009089999999999</c:v>
                </c:pt>
                <c:pt idx="20">
                  <c:v>5.6984200000000005</c:v>
                </c:pt>
                <c:pt idx="21">
                  <c:v>5.6762399999999991</c:v>
                </c:pt>
                <c:pt idx="22">
                  <c:v>6.5274000000000001</c:v>
                </c:pt>
                <c:pt idx="23">
                  <c:v>6.5187999999999997</c:v>
                </c:pt>
                <c:pt idx="24">
                  <c:v>7.1777599999999993</c:v>
                </c:pt>
                <c:pt idx="25">
                  <c:v>7.1845800000000004</c:v>
                </c:pt>
                <c:pt idx="26">
                  <c:v>8.2740999999999989</c:v>
                </c:pt>
                <c:pt idx="27">
                  <c:v>8.2522000000000002</c:v>
                </c:pt>
                <c:pt idx="28">
                  <c:v>10.7195</c:v>
                </c:pt>
                <c:pt idx="29">
                  <c:v>10.714</c:v>
                </c:pt>
                <c:pt idx="30">
                  <c:v>10.680520000000001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A9-4BF3-805A-D2EE44D0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099088"/>
        <c:axId val="1138693776"/>
      </c:scatterChart>
      <c:valAx>
        <c:axId val="126109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693776"/>
        <c:crosses val="autoZero"/>
        <c:crossBetween val="midCat"/>
      </c:valAx>
      <c:valAx>
        <c:axId val="113869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99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323009623797023"/>
                  <c:y val="2.62452610090405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Coachlab3003b!$G$4:$G$34</c:f>
              <c:numCache>
                <c:formatCode>General</c:formatCode>
                <c:ptCount val="31"/>
                <c:pt idx="0">
                  <c:v>23.259466490341602</c:v>
                </c:pt>
                <c:pt idx="1">
                  <c:v>23.231904695668899</c:v>
                </c:pt>
                <c:pt idx="2">
                  <c:v>23.342127976998501</c:v>
                </c:pt>
                <c:pt idx="3">
                  <c:v>23.3145781103877</c:v>
                </c:pt>
                <c:pt idx="4">
                  <c:v>23.3972159263149</c:v>
                </c:pt>
                <c:pt idx="5">
                  <c:v>23.424754050119301</c:v>
                </c:pt>
                <c:pt idx="6">
                  <c:v>23.5073452642308</c:v>
                </c:pt>
                <c:pt idx="7">
                  <c:v>23.589902172020199</c:v>
                </c:pt>
                <c:pt idx="8">
                  <c:v>23.644921323588601</c:v>
                </c:pt>
                <c:pt idx="9">
                  <c:v>23.727422277452799</c:v>
                </c:pt>
                <c:pt idx="10">
                  <c:v>23.919797730746001</c:v>
                </c:pt>
                <c:pt idx="11">
                  <c:v>24.112001301770501</c:v>
                </c:pt>
                <c:pt idx="12">
                  <c:v>24.084553911117499</c:v>
                </c:pt>
                <c:pt idx="13">
                  <c:v>24.304039864307899</c:v>
                </c:pt>
                <c:pt idx="14">
                  <c:v>24.468518188266799</c:v>
                </c:pt>
                <c:pt idx="15">
                  <c:v>24.632884567719699</c:v>
                </c:pt>
                <c:pt idx="16">
                  <c:v>24.8792335234794</c:v>
                </c:pt>
                <c:pt idx="17">
                  <c:v>25.043338568082799</c:v>
                </c:pt>
                <c:pt idx="18">
                  <c:v>25.207346428540401</c:v>
                </c:pt>
                <c:pt idx="19">
                  <c:v>25.562383220532599</c:v>
                </c:pt>
                <c:pt idx="20">
                  <c:v>25.726110719587901</c:v>
                </c:pt>
                <c:pt idx="21">
                  <c:v>25.971553320788001</c:v>
                </c:pt>
                <c:pt idx="22">
                  <c:v>26.3802618598368</c:v>
                </c:pt>
                <c:pt idx="23">
                  <c:v>26.679724714132199</c:v>
                </c:pt>
                <c:pt idx="24">
                  <c:v>27.060588358413899</c:v>
                </c:pt>
                <c:pt idx="25">
                  <c:v>27.522725587832301</c:v>
                </c:pt>
                <c:pt idx="26">
                  <c:v>27.767263961777498</c:v>
                </c:pt>
                <c:pt idx="27">
                  <c:v>28.228995767604101</c:v>
                </c:pt>
                <c:pt idx="28">
                  <c:v>28.717723372686901</c:v>
                </c:pt>
                <c:pt idx="29">
                  <c:v>29.314976229949799</c:v>
                </c:pt>
                <c:pt idx="30">
                  <c:v>29.803695136491498</c:v>
                </c:pt>
              </c:numCache>
            </c:numRef>
          </c:xVal>
          <c:yVal>
            <c:numRef>
              <c:f>Coachlab3003b!$K$4:$K$34</c:f>
              <c:numCache>
                <c:formatCode>General</c:formatCode>
                <c:ptCount val="31"/>
                <c:pt idx="0">
                  <c:v>0.50536199999999998</c:v>
                </c:pt>
                <c:pt idx="1">
                  <c:v>0.50782799999999995</c:v>
                </c:pt>
                <c:pt idx="2">
                  <c:v>0.77648200000000012</c:v>
                </c:pt>
                <c:pt idx="3">
                  <c:v>0.77142000000000011</c:v>
                </c:pt>
                <c:pt idx="4">
                  <c:v>1.048144</c:v>
                </c:pt>
                <c:pt idx="5">
                  <c:v>1.0446</c:v>
                </c:pt>
                <c:pt idx="6">
                  <c:v>1.506305</c:v>
                </c:pt>
                <c:pt idx="7">
                  <c:v>1.5027739999999998</c:v>
                </c:pt>
                <c:pt idx="8">
                  <c:v>1.9277469999999999</c:v>
                </c:pt>
                <c:pt idx="9">
                  <c:v>1.922993</c:v>
                </c:pt>
                <c:pt idx="10">
                  <c:v>2.4223490000000001</c:v>
                </c:pt>
                <c:pt idx="11">
                  <c:v>2.4096800000000003</c:v>
                </c:pt>
                <c:pt idx="12">
                  <c:v>2.9859840000000002</c:v>
                </c:pt>
                <c:pt idx="13">
                  <c:v>2.9690679999999996</c:v>
                </c:pt>
                <c:pt idx="14">
                  <c:v>3.4378380000000002</c:v>
                </c:pt>
                <c:pt idx="15">
                  <c:v>3.4250000000000003</c:v>
                </c:pt>
                <c:pt idx="16">
                  <c:v>4.0623360000000002</c:v>
                </c:pt>
                <c:pt idx="17">
                  <c:v>4.0555199999999996</c:v>
                </c:pt>
                <c:pt idx="18">
                  <c:v>4.8300280000000004</c:v>
                </c:pt>
                <c:pt idx="19">
                  <c:v>4.8009089999999999</c:v>
                </c:pt>
                <c:pt idx="20">
                  <c:v>5.6984200000000005</c:v>
                </c:pt>
                <c:pt idx="21">
                  <c:v>5.6762399999999991</c:v>
                </c:pt>
                <c:pt idx="22">
                  <c:v>6.5274000000000001</c:v>
                </c:pt>
                <c:pt idx="23">
                  <c:v>6.5187999999999997</c:v>
                </c:pt>
                <c:pt idx="24">
                  <c:v>7.1777599999999993</c:v>
                </c:pt>
                <c:pt idx="25">
                  <c:v>7.1845800000000004</c:v>
                </c:pt>
                <c:pt idx="26">
                  <c:v>8.2740999999999989</c:v>
                </c:pt>
                <c:pt idx="27">
                  <c:v>8.2522000000000002</c:v>
                </c:pt>
                <c:pt idx="28">
                  <c:v>10.7195</c:v>
                </c:pt>
                <c:pt idx="29">
                  <c:v>10.714</c:v>
                </c:pt>
                <c:pt idx="30">
                  <c:v>10.680520000000001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55-4F59-B1BF-D7BD1CF3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713936"/>
        <c:axId val="1138716176"/>
      </c:scatterChart>
      <c:valAx>
        <c:axId val="1138713936"/>
        <c:scaling>
          <c:orientation val="minMax"/>
          <c:max val="30"/>
          <c:min val="2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716176"/>
        <c:crosses val="autoZero"/>
        <c:crossBetween val="midCat"/>
      </c:valAx>
      <c:valAx>
        <c:axId val="113871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713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3169138232720907"/>
                  <c:y val="5.976851851851851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Coachlab3003!$J$4:$J$30</c:f>
              <c:numCache>
                <c:formatCode>General</c:formatCode>
                <c:ptCount val="27"/>
                <c:pt idx="0">
                  <c:v>0</c:v>
                </c:pt>
                <c:pt idx="1">
                  <c:v>30</c:v>
                </c:pt>
                <c:pt idx="2">
                  <c:v>60</c:v>
                </c:pt>
                <c:pt idx="3">
                  <c:v>90</c:v>
                </c:pt>
                <c:pt idx="4">
                  <c:v>120</c:v>
                </c:pt>
                <c:pt idx="5">
                  <c:v>150</c:v>
                </c:pt>
                <c:pt idx="6">
                  <c:v>180</c:v>
                </c:pt>
                <c:pt idx="7">
                  <c:v>210</c:v>
                </c:pt>
                <c:pt idx="8">
                  <c:v>240</c:v>
                </c:pt>
                <c:pt idx="9">
                  <c:v>270</c:v>
                </c:pt>
                <c:pt idx="10">
                  <c:v>300</c:v>
                </c:pt>
                <c:pt idx="11">
                  <c:v>330</c:v>
                </c:pt>
                <c:pt idx="12">
                  <c:v>360</c:v>
                </c:pt>
                <c:pt idx="13">
                  <c:v>390</c:v>
                </c:pt>
                <c:pt idx="14">
                  <c:v>420</c:v>
                </c:pt>
                <c:pt idx="15">
                  <c:v>450</c:v>
                </c:pt>
                <c:pt idx="16">
                  <c:v>480</c:v>
                </c:pt>
                <c:pt idx="17">
                  <c:v>510</c:v>
                </c:pt>
                <c:pt idx="18">
                  <c:v>540</c:v>
                </c:pt>
                <c:pt idx="19">
                  <c:v>570</c:v>
                </c:pt>
                <c:pt idx="20">
                  <c:v>600</c:v>
                </c:pt>
                <c:pt idx="21">
                  <c:v>630</c:v>
                </c:pt>
                <c:pt idx="22">
                  <c:v>660</c:v>
                </c:pt>
                <c:pt idx="23">
                  <c:v>690</c:v>
                </c:pt>
                <c:pt idx="24">
                  <c:v>720</c:v>
                </c:pt>
                <c:pt idx="25">
                  <c:v>750</c:v>
                </c:pt>
                <c:pt idx="26">
                  <c:v>780</c:v>
                </c:pt>
              </c:numCache>
            </c:numRef>
          </c:xVal>
          <c:yVal>
            <c:numRef>
              <c:f>Coachlab3003!$M$4:$M$30</c:f>
              <c:numCache>
                <c:formatCode>General</c:formatCode>
                <c:ptCount val="27"/>
                <c:pt idx="0">
                  <c:v>1.4909999999999999</c:v>
                </c:pt>
                <c:pt idx="1">
                  <c:v>1.8486100000000003</c:v>
                </c:pt>
                <c:pt idx="2">
                  <c:v>2.300805</c:v>
                </c:pt>
                <c:pt idx="3">
                  <c:v>2.2937600000000002</c:v>
                </c:pt>
                <c:pt idx="4">
                  <c:v>2.8053759999999999</c:v>
                </c:pt>
                <c:pt idx="5">
                  <c:v>2.797593</c:v>
                </c:pt>
                <c:pt idx="6">
                  <c:v>3.4397000000000002</c:v>
                </c:pt>
                <c:pt idx="7">
                  <c:v>3.427956</c:v>
                </c:pt>
                <c:pt idx="8">
                  <c:v>4.0882040000000002</c:v>
                </c:pt>
                <c:pt idx="9">
                  <c:v>4.0686030000000004</c:v>
                </c:pt>
                <c:pt idx="10">
                  <c:v>4.7625840000000004</c:v>
                </c:pt>
                <c:pt idx="11">
                  <c:v>4.7209680000000001</c:v>
                </c:pt>
                <c:pt idx="12">
                  <c:v>5.5671040000000005</c:v>
                </c:pt>
                <c:pt idx="13">
                  <c:v>5.5505179999999994</c:v>
                </c:pt>
                <c:pt idx="14">
                  <c:v>6.3384399999999994</c:v>
                </c:pt>
                <c:pt idx="15">
                  <c:v>6.3234199999999996</c:v>
                </c:pt>
                <c:pt idx="16">
                  <c:v>7.1520000000000001</c:v>
                </c:pt>
                <c:pt idx="17">
                  <c:v>7.1226199999999995</c:v>
                </c:pt>
                <c:pt idx="18">
                  <c:v>8.0579999999999998</c:v>
                </c:pt>
                <c:pt idx="19">
                  <c:v>8.0485199999999999</c:v>
                </c:pt>
                <c:pt idx="20">
                  <c:v>9.1758499999999987</c:v>
                </c:pt>
                <c:pt idx="21">
                  <c:v>9.1758499999999987</c:v>
                </c:pt>
                <c:pt idx="22">
                  <c:v>9.9256200000000003</c:v>
                </c:pt>
                <c:pt idx="23">
                  <c:v>9.9580800000000007</c:v>
                </c:pt>
                <c:pt idx="24">
                  <c:v>10.884500000000001</c:v>
                </c:pt>
                <c:pt idx="25">
                  <c:v>10.93834</c:v>
                </c:pt>
                <c:pt idx="26">
                  <c:v>10.99212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55-41A5-98FB-D2C01CA0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069968"/>
        <c:axId val="1261070288"/>
      </c:scatterChart>
      <c:valAx>
        <c:axId val="126106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70288"/>
        <c:crosses val="autoZero"/>
        <c:crossBetween val="midCat"/>
      </c:valAx>
      <c:valAx>
        <c:axId val="126107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(W)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6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1056489501312336"/>
                  <c:y val="0.328978929717118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Coachlab3003!$M$4:$M$30</c:f>
              <c:numCache>
                <c:formatCode>General</c:formatCode>
                <c:ptCount val="27"/>
                <c:pt idx="0">
                  <c:v>1.4909999999999999</c:v>
                </c:pt>
                <c:pt idx="1">
                  <c:v>1.8486100000000003</c:v>
                </c:pt>
                <c:pt idx="2">
                  <c:v>2.300805</c:v>
                </c:pt>
                <c:pt idx="3">
                  <c:v>2.2937600000000002</c:v>
                </c:pt>
                <c:pt idx="4">
                  <c:v>2.8053759999999999</c:v>
                </c:pt>
                <c:pt idx="5">
                  <c:v>2.797593</c:v>
                </c:pt>
                <c:pt idx="6">
                  <c:v>3.4397000000000002</c:v>
                </c:pt>
                <c:pt idx="7">
                  <c:v>3.427956</c:v>
                </c:pt>
                <c:pt idx="8">
                  <c:v>4.0882040000000002</c:v>
                </c:pt>
                <c:pt idx="9">
                  <c:v>4.0686030000000004</c:v>
                </c:pt>
                <c:pt idx="10">
                  <c:v>4.7625840000000004</c:v>
                </c:pt>
                <c:pt idx="11">
                  <c:v>4.7209680000000001</c:v>
                </c:pt>
                <c:pt idx="12">
                  <c:v>5.5671040000000005</c:v>
                </c:pt>
                <c:pt idx="13">
                  <c:v>5.5505179999999994</c:v>
                </c:pt>
                <c:pt idx="14">
                  <c:v>6.3384399999999994</c:v>
                </c:pt>
                <c:pt idx="15">
                  <c:v>6.3234199999999996</c:v>
                </c:pt>
                <c:pt idx="16">
                  <c:v>7.1520000000000001</c:v>
                </c:pt>
                <c:pt idx="17">
                  <c:v>7.1226199999999995</c:v>
                </c:pt>
                <c:pt idx="18">
                  <c:v>8.0579999999999998</c:v>
                </c:pt>
                <c:pt idx="19">
                  <c:v>8.0485199999999999</c:v>
                </c:pt>
                <c:pt idx="20">
                  <c:v>9.1758499999999987</c:v>
                </c:pt>
                <c:pt idx="21">
                  <c:v>9.1758499999999987</c:v>
                </c:pt>
                <c:pt idx="22">
                  <c:v>9.9256200000000003</c:v>
                </c:pt>
                <c:pt idx="23">
                  <c:v>9.9580800000000007</c:v>
                </c:pt>
                <c:pt idx="24">
                  <c:v>10.884500000000001</c:v>
                </c:pt>
                <c:pt idx="25">
                  <c:v>10.93834</c:v>
                </c:pt>
                <c:pt idx="26">
                  <c:v>10.99212</c:v>
                </c:pt>
              </c:numCache>
            </c:numRef>
          </c:xVal>
          <c:yVal>
            <c:numRef>
              <c:f>Coachlab3003!$N$4:$N$30</c:f>
              <c:numCache>
                <c:formatCode>General</c:formatCode>
                <c:ptCount val="27"/>
                <c:pt idx="0">
                  <c:v>22.375393053209802</c:v>
                </c:pt>
                <c:pt idx="1">
                  <c:v>22.375393053209802</c:v>
                </c:pt>
                <c:pt idx="2">
                  <c:v>22.569168573092298</c:v>
                </c:pt>
                <c:pt idx="3">
                  <c:v>22.569168573092298</c:v>
                </c:pt>
                <c:pt idx="4">
                  <c:v>22.8456083134995</c:v>
                </c:pt>
                <c:pt idx="5">
                  <c:v>22.8456083134995</c:v>
                </c:pt>
                <c:pt idx="6">
                  <c:v>23.0388584890758</c:v>
                </c:pt>
                <c:pt idx="7">
                  <c:v>23.0388584890758</c:v>
                </c:pt>
                <c:pt idx="8">
                  <c:v>23.342127976998501</c:v>
                </c:pt>
                <c:pt idx="9">
                  <c:v>23.342127976998501</c:v>
                </c:pt>
                <c:pt idx="10">
                  <c:v>23.754915270336799</c:v>
                </c:pt>
                <c:pt idx="11">
                  <c:v>23.754915270336799</c:v>
                </c:pt>
                <c:pt idx="12">
                  <c:v>24.194323348905598</c:v>
                </c:pt>
                <c:pt idx="13">
                  <c:v>24.194323348905598</c:v>
                </c:pt>
                <c:pt idx="14">
                  <c:v>24.660268379318602</c:v>
                </c:pt>
                <c:pt idx="15">
                  <c:v>24.660268379318602</c:v>
                </c:pt>
                <c:pt idx="16">
                  <c:v>25.207346428540401</c:v>
                </c:pt>
                <c:pt idx="17">
                  <c:v>25.207346428540401</c:v>
                </c:pt>
                <c:pt idx="18">
                  <c:v>25.8624890484646</c:v>
                </c:pt>
                <c:pt idx="19">
                  <c:v>25.8624890484646</c:v>
                </c:pt>
                <c:pt idx="20">
                  <c:v>26.5708523555925</c:v>
                </c:pt>
                <c:pt idx="21">
                  <c:v>26.5708523555925</c:v>
                </c:pt>
                <c:pt idx="22">
                  <c:v>27.468373208828702</c:v>
                </c:pt>
                <c:pt idx="23">
                  <c:v>27.468373208828702</c:v>
                </c:pt>
                <c:pt idx="24">
                  <c:v>28.364766174268301</c:v>
                </c:pt>
                <c:pt idx="25">
                  <c:v>28.364766174268301</c:v>
                </c:pt>
                <c:pt idx="26">
                  <c:v>29.396422467561099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9C-4326-9265-E29389A8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093328"/>
        <c:axId val="1261089488"/>
      </c:scatterChart>
      <c:valAx>
        <c:axId val="126109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 (W)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89488"/>
        <c:crosses val="autoZero"/>
        <c:crossBetween val="midCat"/>
      </c:valAx>
      <c:valAx>
        <c:axId val="1261089488"/>
        <c:scaling>
          <c:orientation val="minMax"/>
          <c:max val="3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Tc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93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Coachlab2903b!$E$4:$E$24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Coachlab2903b!$F$4:$F$24</c:f>
              <c:numCache>
                <c:formatCode>General</c:formatCode>
                <c:ptCount val="21"/>
                <c:pt idx="0">
                  <c:v>23.919797730746001</c:v>
                </c:pt>
                <c:pt idx="1">
                  <c:v>24.933946261345699</c:v>
                </c:pt>
                <c:pt idx="2">
                  <c:v>25.9988142139802</c:v>
                </c:pt>
                <c:pt idx="3">
                  <c:v>27.060588358413899</c:v>
                </c:pt>
                <c:pt idx="4">
                  <c:v>28.147527315759401</c:v>
                </c:pt>
                <c:pt idx="5">
                  <c:v>29.0977930343475</c:v>
                </c:pt>
                <c:pt idx="6">
                  <c:v>30.075269263077899</c:v>
                </c:pt>
                <c:pt idx="7">
                  <c:v>31.1624195335236</c:v>
                </c:pt>
                <c:pt idx="8">
                  <c:v>32.088190556199201</c:v>
                </c:pt>
                <c:pt idx="9">
                  <c:v>33.098270355009198</c:v>
                </c:pt>
                <c:pt idx="10">
                  <c:v>34.084503870492</c:v>
                </c:pt>
                <c:pt idx="11">
                  <c:v>34.304214105303501</c:v>
                </c:pt>
                <c:pt idx="12">
                  <c:v>34.304214105303501</c:v>
                </c:pt>
                <c:pt idx="13">
                  <c:v>34.057055024489003</c:v>
                </c:pt>
                <c:pt idx="14">
                  <c:v>33.9472920460951</c:v>
                </c:pt>
                <c:pt idx="15">
                  <c:v>33.892429748790398</c:v>
                </c:pt>
                <c:pt idx="16">
                  <c:v>33.810159888943502</c:v>
                </c:pt>
                <c:pt idx="17">
                  <c:v>33.6457033053236</c:v>
                </c:pt>
                <c:pt idx="18">
                  <c:v>33.508738531863699</c:v>
                </c:pt>
                <c:pt idx="19">
                  <c:v>33.3992190266409</c:v>
                </c:pt>
                <c:pt idx="20">
                  <c:v>33.371846267458203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DE-4404-8B2B-3A77AAC5656C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Coachlab2903b!$E$4:$E$24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Coachlab2903b!$G$4:$G$24</c:f>
              <c:numCache>
                <c:formatCode>General</c:formatCode>
                <c:ptCount val="21"/>
                <c:pt idx="0">
                  <c:v>20.760321314720201</c:v>
                </c:pt>
                <c:pt idx="1">
                  <c:v>20.788324577656098</c:v>
                </c:pt>
                <c:pt idx="2">
                  <c:v>20.704296876344099</c:v>
                </c:pt>
                <c:pt idx="3">
                  <c:v>20.788324577656098</c:v>
                </c:pt>
                <c:pt idx="4">
                  <c:v>20.844313307058702</c:v>
                </c:pt>
                <c:pt idx="5">
                  <c:v>20.816321900711301</c:v>
                </c:pt>
                <c:pt idx="6">
                  <c:v>20.900278462149402</c:v>
                </c:pt>
                <c:pt idx="7">
                  <c:v>20.956220227626901</c:v>
                </c:pt>
                <c:pt idx="8">
                  <c:v>20.9841823968308</c:v>
                </c:pt>
                <c:pt idx="9">
                  <c:v>21.0400894230152</c:v>
                </c:pt>
                <c:pt idx="10">
                  <c:v>20.9841823968308</c:v>
                </c:pt>
                <c:pt idx="11">
                  <c:v>21.068034325834098</c:v>
                </c:pt>
                <c:pt idx="12">
                  <c:v>21.123907025272</c:v>
                </c:pt>
                <c:pt idx="13">
                  <c:v>20.9841823968308</c:v>
                </c:pt>
                <c:pt idx="14">
                  <c:v>20.872298819836701</c:v>
                </c:pt>
                <c:pt idx="15">
                  <c:v>20.816321900711301</c:v>
                </c:pt>
                <c:pt idx="16">
                  <c:v>20.732312088696801</c:v>
                </c:pt>
                <c:pt idx="17">
                  <c:v>20.648248399510798</c:v>
                </c:pt>
                <c:pt idx="18">
                  <c:v>20.620215088373001</c:v>
                </c:pt>
                <c:pt idx="19">
                  <c:v>20.620215088373001</c:v>
                </c:pt>
                <c:pt idx="20">
                  <c:v>20.620215088373001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DE-4404-8B2B-3A77AAC5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892880"/>
        <c:axId val="449204016"/>
      </c:scatterChart>
      <c:valAx>
        <c:axId val="1044892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204016"/>
        <c:crosses val="autoZero"/>
        <c:crossBetween val="midCat"/>
      </c:valAx>
      <c:valAx>
        <c:axId val="44920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892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Coachlab2903!$F$2:$F$3</c:f>
              <c:strCache>
                <c:ptCount val="2"/>
                <c:pt idx="0">
                  <c:v>Tc</c:v>
                </c:pt>
                <c:pt idx="1">
                  <c:v>°C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Coachlab2903!$E$4:$E$124</c:f>
              <c:numCache>
                <c:formatCode>General</c:formatCode>
                <c:ptCount val="121"/>
                <c:pt idx="0">
                  <c:v>0</c:v>
                </c:pt>
                <c:pt idx="1">
                  <c:v>0.16666666666666599</c:v>
                </c:pt>
                <c:pt idx="2">
                  <c:v>0.33333333333333298</c:v>
                </c:pt>
                <c:pt idx="3">
                  <c:v>0.5</c:v>
                </c:pt>
                <c:pt idx="4">
                  <c:v>0.66666666666666596</c:v>
                </c:pt>
                <c:pt idx="5">
                  <c:v>0.83333333333333304</c:v>
                </c:pt>
                <c:pt idx="6">
                  <c:v>1</c:v>
                </c:pt>
                <c:pt idx="7">
                  <c:v>1.1666666666666601</c:v>
                </c:pt>
                <c:pt idx="8">
                  <c:v>1.3333333333333299</c:v>
                </c:pt>
                <c:pt idx="9">
                  <c:v>1.5</c:v>
                </c:pt>
                <c:pt idx="10">
                  <c:v>1.6666666666666601</c:v>
                </c:pt>
                <c:pt idx="11">
                  <c:v>1.8333333333333299</c:v>
                </c:pt>
                <c:pt idx="12">
                  <c:v>2</c:v>
                </c:pt>
                <c:pt idx="13">
                  <c:v>2.1666666666666599</c:v>
                </c:pt>
                <c:pt idx="14">
                  <c:v>2.3333333333333299</c:v>
                </c:pt>
                <c:pt idx="15">
                  <c:v>2.5</c:v>
                </c:pt>
                <c:pt idx="16">
                  <c:v>2.6666666666666599</c:v>
                </c:pt>
                <c:pt idx="17">
                  <c:v>2.8333333333333299</c:v>
                </c:pt>
                <c:pt idx="18">
                  <c:v>3</c:v>
                </c:pt>
                <c:pt idx="19">
                  <c:v>3.1666666666666599</c:v>
                </c:pt>
                <c:pt idx="20">
                  <c:v>3.3333333333333299</c:v>
                </c:pt>
                <c:pt idx="21">
                  <c:v>3.5</c:v>
                </c:pt>
                <c:pt idx="22">
                  <c:v>3.6666666666666599</c:v>
                </c:pt>
                <c:pt idx="23">
                  <c:v>3.8333333333333299</c:v>
                </c:pt>
                <c:pt idx="24">
                  <c:v>4</c:v>
                </c:pt>
                <c:pt idx="25">
                  <c:v>4.1666666666666599</c:v>
                </c:pt>
                <c:pt idx="26">
                  <c:v>4.3333333333333304</c:v>
                </c:pt>
                <c:pt idx="27">
                  <c:v>4.5</c:v>
                </c:pt>
                <c:pt idx="28">
                  <c:v>4.6666666666666599</c:v>
                </c:pt>
                <c:pt idx="29">
                  <c:v>4.8333333333333304</c:v>
                </c:pt>
                <c:pt idx="30">
                  <c:v>5</c:v>
                </c:pt>
                <c:pt idx="31">
                  <c:v>5.1666666666666599</c:v>
                </c:pt>
                <c:pt idx="32">
                  <c:v>5.3333333333333304</c:v>
                </c:pt>
                <c:pt idx="33">
                  <c:v>5.5</c:v>
                </c:pt>
                <c:pt idx="34">
                  <c:v>5.6666666666666599</c:v>
                </c:pt>
                <c:pt idx="35">
                  <c:v>5.8333333333333304</c:v>
                </c:pt>
                <c:pt idx="36">
                  <c:v>6</c:v>
                </c:pt>
                <c:pt idx="37">
                  <c:v>6.1666666666666599</c:v>
                </c:pt>
                <c:pt idx="38">
                  <c:v>6.3333333333333304</c:v>
                </c:pt>
                <c:pt idx="39">
                  <c:v>6.5</c:v>
                </c:pt>
                <c:pt idx="40">
                  <c:v>6.6666666666666599</c:v>
                </c:pt>
                <c:pt idx="41">
                  <c:v>6.8333333333333304</c:v>
                </c:pt>
                <c:pt idx="42">
                  <c:v>7</c:v>
                </c:pt>
                <c:pt idx="43">
                  <c:v>7.1666666666666599</c:v>
                </c:pt>
                <c:pt idx="44">
                  <c:v>7.3333333333333304</c:v>
                </c:pt>
                <c:pt idx="45">
                  <c:v>7.5</c:v>
                </c:pt>
                <c:pt idx="46">
                  <c:v>7.6666666666666599</c:v>
                </c:pt>
                <c:pt idx="47">
                  <c:v>7.8333333333333304</c:v>
                </c:pt>
                <c:pt idx="48">
                  <c:v>8</c:v>
                </c:pt>
                <c:pt idx="49">
                  <c:v>8.1666666666666607</c:v>
                </c:pt>
                <c:pt idx="50">
                  <c:v>8.3333333333333304</c:v>
                </c:pt>
                <c:pt idx="51">
                  <c:v>8.5</c:v>
                </c:pt>
                <c:pt idx="52">
                  <c:v>8.6666666666666607</c:v>
                </c:pt>
                <c:pt idx="53">
                  <c:v>8.8333333333333304</c:v>
                </c:pt>
                <c:pt idx="54">
                  <c:v>9</c:v>
                </c:pt>
                <c:pt idx="55">
                  <c:v>9.1666666666666607</c:v>
                </c:pt>
                <c:pt idx="56">
                  <c:v>9.3333333333333304</c:v>
                </c:pt>
                <c:pt idx="57">
                  <c:v>9.5</c:v>
                </c:pt>
                <c:pt idx="58">
                  <c:v>9.6666666666666607</c:v>
                </c:pt>
                <c:pt idx="59">
                  <c:v>9.8333333333333304</c:v>
                </c:pt>
                <c:pt idx="60">
                  <c:v>10</c:v>
                </c:pt>
                <c:pt idx="61">
                  <c:v>10.1666666666666</c:v>
                </c:pt>
                <c:pt idx="62">
                  <c:v>10.3333333333333</c:v>
                </c:pt>
                <c:pt idx="63">
                  <c:v>10.5</c:v>
                </c:pt>
                <c:pt idx="64">
                  <c:v>10.6666666666666</c:v>
                </c:pt>
                <c:pt idx="65">
                  <c:v>10.8333333333333</c:v>
                </c:pt>
                <c:pt idx="66">
                  <c:v>11</c:v>
                </c:pt>
                <c:pt idx="67">
                  <c:v>11.1666666666666</c:v>
                </c:pt>
                <c:pt idx="68">
                  <c:v>11.3333333333333</c:v>
                </c:pt>
                <c:pt idx="69">
                  <c:v>11.5</c:v>
                </c:pt>
                <c:pt idx="70">
                  <c:v>11.6666666666666</c:v>
                </c:pt>
                <c:pt idx="71">
                  <c:v>11.8333333333333</c:v>
                </c:pt>
                <c:pt idx="72">
                  <c:v>12</c:v>
                </c:pt>
                <c:pt idx="73">
                  <c:v>12.1666666666666</c:v>
                </c:pt>
                <c:pt idx="74">
                  <c:v>12.3333333333333</c:v>
                </c:pt>
                <c:pt idx="75">
                  <c:v>12.5</c:v>
                </c:pt>
                <c:pt idx="76">
                  <c:v>12.6666666666666</c:v>
                </c:pt>
                <c:pt idx="77">
                  <c:v>12.8333333333333</c:v>
                </c:pt>
                <c:pt idx="78">
                  <c:v>13</c:v>
                </c:pt>
                <c:pt idx="79">
                  <c:v>13.1666666666666</c:v>
                </c:pt>
                <c:pt idx="80">
                  <c:v>13.3333333333333</c:v>
                </c:pt>
                <c:pt idx="81">
                  <c:v>13.5</c:v>
                </c:pt>
                <c:pt idx="82">
                  <c:v>13.6666666666666</c:v>
                </c:pt>
                <c:pt idx="83">
                  <c:v>13.8333333333333</c:v>
                </c:pt>
                <c:pt idx="84">
                  <c:v>14</c:v>
                </c:pt>
                <c:pt idx="85">
                  <c:v>14.1666666666666</c:v>
                </c:pt>
                <c:pt idx="86">
                  <c:v>14.3333333333333</c:v>
                </c:pt>
                <c:pt idx="87">
                  <c:v>14.5</c:v>
                </c:pt>
                <c:pt idx="88">
                  <c:v>14.6666666666666</c:v>
                </c:pt>
                <c:pt idx="89">
                  <c:v>14.8333333333333</c:v>
                </c:pt>
                <c:pt idx="90">
                  <c:v>15</c:v>
                </c:pt>
                <c:pt idx="91">
                  <c:v>15.1666666666666</c:v>
                </c:pt>
                <c:pt idx="92">
                  <c:v>15.3333333333333</c:v>
                </c:pt>
                <c:pt idx="93">
                  <c:v>15.5</c:v>
                </c:pt>
                <c:pt idx="94">
                  <c:v>15.6666666666666</c:v>
                </c:pt>
                <c:pt idx="95">
                  <c:v>15.8333333333333</c:v>
                </c:pt>
                <c:pt idx="96">
                  <c:v>16</c:v>
                </c:pt>
                <c:pt idx="97">
                  <c:v>16.1666666666666</c:v>
                </c:pt>
                <c:pt idx="98">
                  <c:v>16.3333333333333</c:v>
                </c:pt>
                <c:pt idx="99">
                  <c:v>16.5</c:v>
                </c:pt>
                <c:pt idx="100">
                  <c:v>16.6666666666666</c:v>
                </c:pt>
                <c:pt idx="101">
                  <c:v>16.8333333333333</c:v>
                </c:pt>
                <c:pt idx="102">
                  <c:v>17</c:v>
                </c:pt>
                <c:pt idx="103">
                  <c:v>17.1666666666666</c:v>
                </c:pt>
                <c:pt idx="104">
                  <c:v>17.3333333333333</c:v>
                </c:pt>
                <c:pt idx="105">
                  <c:v>17.5</c:v>
                </c:pt>
                <c:pt idx="106">
                  <c:v>17.6666666666666</c:v>
                </c:pt>
                <c:pt idx="107">
                  <c:v>17.8333333333333</c:v>
                </c:pt>
                <c:pt idx="108">
                  <c:v>18</c:v>
                </c:pt>
                <c:pt idx="109">
                  <c:v>18.1666666666666</c:v>
                </c:pt>
                <c:pt idx="110">
                  <c:v>18.3333333333333</c:v>
                </c:pt>
                <c:pt idx="111">
                  <c:v>18.5</c:v>
                </c:pt>
                <c:pt idx="112">
                  <c:v>18.6666666666666</c:v>
                </c:pt>
                <c:pt idx="113">
                  <c:v>18.8333333333333</c:v>
                </c:pt>
                <c:pt idx="114">
                  <c:v>19</c:v>
                </c:pt>
                <c:pt idx="115">
                  <c:v>19.1666666666666</c:v>
                </c:pt>
                <c:pt idx="116">
                  <c:v>19.3333333333333</c:v>
                </c:pt>
                <c:pt idx="117">
                  <c:v>19.5</c:v>
                </c:pt>
                <c:pt idx="118">
                  <c:v>19.6666666666666</c:v>
                </c:pt>
                <c:pt idx="119">
                  <c:v>19.8333333333333</c:v>
                </c:pt>
                <c:pt idx="120">
                  <c:v>20</c:v>
                </c:pt>
              </c:numCache>
            </c:numRef>
          </c:xVal>
          <c:yVal>
            <c:numRef>
              <c:f>Coachlab2903!$F$4:$F$124</c:f>
              <c:numCache>
                <c:formatCode>General</c:formatCode>
                <c:ptCount val="121"/>
                <c:pt idx="0">
                  <c:v>19.719809834874599</c:v>
                </c:pt>
                <c:pt idx="1">
                  <c:v>19.860940129963002</c:v>
                </c:pt>
                <c:pt idx="2">
                  <c:v>20.1989726856598</c:v>
                </c:pt>
                <c:pt idx="3">
                  <c:v>20.536078583393198</c:v>
                </c:pt>
                <c:pt idx="4">
                  <c:v>20.648248399510798</c:v>
                </c:pt>
                <c:pt idx="5">
                  <c:v>20.872298819836701</c:v>
                </c:pt>
                <c:pt idx="6">
                  <c:v>21.123907025272</c:v>
                </c:pt>
                <c:pt idx="7">
                  <c:v>21.4308067615315</c:v>
                </c:pt>
                <c:pt idx="8">
                  <c:v>21.625763528126001</c:v>
                </c:pt>
                <c:pt idx="9">
                  <c:v>21.8204625957434</c:v>
                </c:pt>
                <c:pt idx="10">
                  <c:v>22.070423508082101</c:v>
                </c:pt>
                <c:pt idx="11">
                  <c:v>22.264561920272602</c:v>
                </c:pt>
                <c:pt idx="12">
                  <c:v>22.513827059861299</c:v>
                </c:pt>
                <c:pt idx="13">
                  <c:v>22.790355511328599</c:v>
                </c:pt>
                <c:pt idx="14">
                  <c:v>22.983665279028699</c:v>
                </c:pt>
                <c:pt idx="15">
                  <c:v>23.2043388836994</c:v>
                </c:pt>
                <c:pt idx="16">
                  <c:v>23.3972159263149</c:v>
                </c:pt>
                <c:pt idx="17">
                  <c:v>23.644921323588601</c:v>
                </c:pt>
                <c:pt idx="18">
                  <c:v>23.8098903900284</c:v>
                </c:pt>
                <c:pt idx="19">
                  <c:v>24.194323348905598</c:v>
                </c:pt>
                <c:pt idx="20">
                  <c:v>24.331460873165099</c:v>
                </c:pt>
                <c:pt idx="21">
                  <c:v>24.632884567719699</c:v>
                </c:pt>
                <c:pt idx="22">
                  <c:v>24.824509522168</c:v>
                </c:pt>
                <c:pt idx="23">
                  <c:v>25.0980184469364</c:v>
                </c:pt>
                <c:pt idx="24">
                  <c:v>25.398571660010798</c:v>
                </c:pt>
                <c:pt idx="25">
                  <c:v>25.535087242443701</c:v>
                </c:pt>
                <c:pt idx="26">
                  <c:v>25.698828466361</c:v>
                </c:pt>
                <c:pt idx="27">
                  <c:v>26.080584774849498</c:v>
                </c:pt>
                <c:pt idx="28">
                  <c:v>26.216829773446999</c:v>
                </c:pt>
                <c:pt idx="29">
                  <c:v>26.543630211387999</c:v>
                </c:pt>
                <c:pt idx="30">
                  <c:v>26.815780058441302</c:v>
                </c:pt>
                <c:pt idx="31">
                  <c:v>26.951798551331201</c:v>
                </c:pt>
                <c:pt idx="32">
                  <c:v>27.142166908778101</c:v>
                </c:pt>
                <c:pt idx="33">
                  <c:v>27.4411954761324</c:v>
                </c:pt>
                <c:pt idx="34">
                  <c:v>27.658589378866399</c:v>
                </c:pt>
                <c:pt idx="35">
                  <c:v>27.794430473675199</c:v>
                </c:pt>
                <c:pt idx="36">
                  <c:v>28.0388944654078</c:v>
                </c:pt>
                <c:pt idx="37">
                  <c:v>28.310459455952302</c:v>
                </c:pt>
                <c:pt idx="38">
                  <c:v>28.6091267110695</c:v>
                </c:pt>
                <c:pt idx="39">
                  <c:v>28.7720203878362</c:v>
                </c:pt>
                <c:pt idx="40">
                  <c:v>28.934907880963301</c:v>
                </c:pt>
                <c:pt idx="41">
                  <c:v>29.2335316431768</c:v>
                </c:pt>
                <c:pt idx="42">
                  <c:v>29.3692735087511</c:v>
                </c:pt>
                <c:pt idx="43">
                  <c:v>29.53217116355</c:v>
                </c:pt>
                <c:pt idx="44">
                  <c:v>29.803695136491498</c:v>
                </c:pt>
                <c:pt idx="45">
                  <c:v>30.020949578935699</c:v>
                </c:pt>
                <c:pt idx="46">
                  <c:v>30.292576521737999</c:v>
                </c:pt>
                <c:pt idx="47">
                  <c:v>30.401249235924698</c:v>
                </c:pt>
                <c:pt idx="48">
                  <c:v>30.8360935925758</c:v>
                </c:pt>
                <c:pt idx="49">
                  <c:v>30.972040511878198</c:v>
                </c:pt>
                <c:pt idx="50">
                  <c:v>31.244030908612999</c:v>
                </c:pt>
                <c:pt idx="51">
                  <c:v>31.407292847436299</c:v>
                </c:pt>
                <c:pt idx="52">
                  <c:v>31.625062289542601</c:v>
                </c:pt>
                <c:pt idx="53">
                  <c:v>31.815698440505699</c:v>
                </c:pt>
                <c:pt idx="54">
                  <c:v>32.033676863603802</c:v>
                </c:pt>
                <c:pt idx="55">
                  <c:v>32.169975982629801</c:v>
                </c:pt>
                <c:pt idx="56">
                  <c:v>32.470015964493498</c:v>
                </c:pt>
                <c:pt idx="57">
                  <c:v>32.688394701711502</c:v>
                </c:pt>
                <c:pt idx="58">
                  <c:v>32.879600080792798</c:v>
                </c:pt>
                <c:pt idx="59">
                  <c:v>33.235024283507201</c:v>
                </c:pt>
                <c:pt idx="60">
                  <c:v>33.317109164901602</c:v>
                </c:pt>
                <c:pt idx="61">
                  <c:v>33.536125614450398</c:v>
                </c:pt>
                <c:pt idx="62">
                  <c:v>33.508738531863699</c:v>
                </c:pt>
                <c:pt idx="63">
                  <c:v>33.536125614450398</c:v>
                </c:pt>
                <c:pt idx="64">
                  <c:v>33.426594614847097</c:v>
                </c:pt>
                <c:pt idx="65">
                  <c:v>33.3992190266409</c:v>
                </c:pt>
                <c:pt idx="66">
                  <c:v>33.371846267458203</c:v>
                </c:pt>
                <c:pt idx="67">
                  <c:v>33.3992190266409</c:v>
                </c:pt>
                <c:pt idx="68">
                  <c:v>33.3992190266409</c:v>
                </c:pt>
                <c:pt idx="69">
                  <c:v>33.371846267458203</c:v>
                </c:pt>
                <c:pt idx="70">
                  <c:v>33.344476319482098</c:v>
                </c:pt>
                <c:pt idx="71">
                  <c:v>33.317109164901602</c:v>
                </c:pt>
                <c:pt idx="72">
                  <c:v>33.235024283507201</c:v>
                </c:pt>
                <c:pt idx="73">
                  <c:v>33.235024283507201</c:v>
                </c:pt>
                <c:pt idx="74">
                  <c:v>33.207668124510498</c:v>
                </c:pt>
                <c:pt idx="75">
                  <c:v>33.207668124510498</c:v>
                </c:pt>
                <c:pt idx="76">
                  <c:v>33.235024283507201</c:v>
                </c:pt>
                <c:pt idx="77">
                  <c:v>33.207668124510498</c:v>
                </c:pt>
                <c:pt idx="78">
                  <c:v>33.207668124510498</c:v>
                </c:pt>
                <c:pt idx="79">
                  <c:v>33.070927540404497</c:v>
                </c:pt>
                <c:pt idx="80">
                  <c:v>33.043587341385802</c:v>
                </c:pt>
                <c:pt idx="81">
                  <c:v>33.070927540404497</c:v>
                </c:pt>
                <c:pt idx="82">
                  <c:v>33.016249740200799</c:v>
                </c:pt>
                <c:pt idx="83">
                  <c:v>32.988914719102198</c:v>
                </c:pt>
                <c:pt idx="84">
                  <c:v>32.988914719102198</c:v>
                </c:pt>
                <c:pt idx="85">
                  <c:v>33.016249740200799</c:v>
                </c:pt>
                <c:pt idx="86">
                  <c:v>32.906924958923298</c:v>
                </c:pt>
                <c:pt idx="87">
                  <c:v>32.906924958923298</c:v>
                </c:pt>
                <c:pt idx="88">
                  <c:v>32.879600080792798</c:v>
                </c:pt>
                <c:pt idx="89">
                  <c:v>32.879600080792798</c:v>
                </c:pt>
                <c:pt idx="90">
                  <c:v>32.824957781076499</c:v>
                </c:pt>
                <c:pt idx="91">
                  <c:v>32.770325305314401</c:v>
                </c:pt>
                <c:pt idx="92">
                  <c:v>32.879600080792798</c:v>
                </c:pt>
                <c:pt idx="93">
                  <c:v>32.770325305314401</c:v>
                </c:pt>
                <c:pt idx="94">
                  <c:v>32.770325305314401</c:v>
                </c:pt>
                <c:pt idx="95">
                  <c:v>32.661089259060297</c:v>
                </c:pt>
                <c:pt idx="96">
                  <c:v>32.688394701711502</c:v>
                </c:pt>
                <c:pt idx="97">
                  <c:v>32.688394701711502</c:v>
                </c:pt>
                <c:pt idx="98">
                  <c:v>32.579186959104902</c:v>
                </c:pt>
                <c:pt idx="99">
                  <c:v>32.633786166198398</c:v>
                </c:pt>
                <c:pt idx="100">
                  <c:v>32.606485405440402</c:v>
                </c:pt>
                <c:pt idx="101">
                  <c:v>32.633786166198398</c:v>
                </c:pt>
                <c:pt idx="102">
                  <c:v>32.524596938995103</c:v>
                </c:pt>
                <c:pt idx="103">
                  <c:v>32.470015964493498</c:v>
                </c:pt>
                <c:pt idx="104">
                  <c:v>32.470015964493498</c:v>
                </c:pt>
                <c:pt idx="105">
                  <c:v>32.442728825182002</c:v>
                </c:pt>
                <c:pt idx="106">
                  <c:v>32.442728825182002</c:v>
                </c:pt>
                <c:pt idx="107">
                  <c:v>32.442728825182002</c:v>
                </c:pt>
                <c:pt idx="108">
                  <c:v>32.4154438942832</c:v>
                </c:pt>
                <c:pt idx="109">
                  <c:v>32.388161154141102</c:v>
                </c:pt>
                <c:pt idx="110">
                  <c:v>32.333602175520603</c:v>
                </c:pt>
                <c:pt idx="111">
                  <c:v>32.251779697060002</c:v>
                </c:pt>
                <c:pt idx="112">
                  <c:v>32.279051748140198</c:v>
                </c:pt>
                <c:pt idx="113">
                  <c:v>32.224509730870203</c:v>
                </c:pt>
                <c:pt idx="114">
                  <c:v>32.251779697060002</c:v>
                </c:pt>
                <c:pt idx="115">
                  <c:v>32.197241831936999</c:v>
                </c:pt>
                <c:pt idx="116">
                  <c:v>32.197241831936999</c:v>
                </c:pt>
                <c:pt idx="117">
                  <c:v>32.142712165320702</c:v>
                </c:pt>
                <c:pt idx="118">
                  <c:v>32.1154503623846</c:v>
                </c:pt>
                <c:pt idx="119">
                  <c:v>32.088190556199201</c:v>
                </c:pt>
                <c:pt idx="120">
                  <c:v>32.060932729144703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3D-41A0-9BF5-B5AB861AB21E}"/>
            </c:ext>
          </c:extLst>
        </c:ser>
        <c:ser>
          <c:idx val="1"/>
          <c:order val="1"/>
          <c:tx>
            <c:strRef>
              <c:f>Coachlab2903!$G$2:$G$3</c:f>
              <c:strCache>
                <c:ptCount val="2"/>
                <c:pt idx="0">
                  <c:v>Tr</c:v>
                </c:pt>
                <c:pt idx="1">
                  <c:v>°C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Coachlab2903!$E$4:$E$124</c:f>
              <c:numCache>
                <c:formatCode>General</c:formatCode>
                <c:ptCount val="121"/>
                <c:pt idx="0">
                  <c:v>0</c:v>
                </c:pt>
                <c:pt idx="1">
                  <c:v>0.16666666666666599</c:v>
                </c:pt>
                <c:pt idx="2">
                  <c:v>0.33333333333333298</c:v>
                </c:pt>
                <c:pt idx="3">
                  <c:v>0.5</c:v>
                </c:pt>
                <c:pt idx="4">
                  <c:v>0.66666666666666596</c:v>
                </c:pt>
                <c:pt idx="5">
                  <c:v>0.83333333333333304</c:v>
                </c:pt>
                <c:pt idx="6">
                  <c:v>1</c:v>
                </c:pt>
                <c:pt idx="7">
                  <c:v>1.1666666666666601</c:v>
                </c:pt>
                <c:pt idx="8">
                  <c:v>1.3333333333333299</c:v>
                </c:pt>
                <c:pt idx="9">
                  <c:v>1.5</c:v>
                </c:pt>
                <c:pt idx="10">
                  <c:v>1.6666666666666601</c:v>
                </c:pt>
                <c:pt idx="11">
                  <c:v>1.8333333333333299</c:v>
                </c:pt>
                <c:pt idx="12">
                  <c:v>2</c:v>
                </c:pt>
                <c:pt idx="13">
                  <c:v>2.1666666666666599</c:v>
                </c:pt>
                <c:pt idx="14">
                  <c:v>2.3333333333333299</c:v>
                </c:pt>
                <c:pt idx="15">
                  <c:v>2.5</c:v>
                </c:pt>
                <c:pt idx="16">
                  <c:v>2.6666666666666599</c:v>
                </c:pt>
                <c:pt idx="17">
                  <c:v>2.8333333333333299</c:v>
                </c:pt>
                <c:pt idx="18">
                  <c:v>3</c:v>
                </c:pt>
                <c:pt idx="19">
                  <c:v>3.1666666666666599</c:v>
                </c:pt>
                <c:pt idx="20">
                  <c:v>3.3333333333333299</c:v>
                </c:pt>
                <c:pt idx="21">
                  <c:v>3.5</c:v>
                </c:pt>
                <c:pt idx="22">
                  <c:v>3.6666666666666599</c:v>
                </c:pt>
                <c:pt idx="23">
                  <c:v>3.8333333333333299</c:v>
                </c:pt>
                <c:pt idx="24">
                  <c:v>4</c:v>
                </c:pt>
                <c:pt idx="25">
                  <c:v>4.1666666666666599</c:v>
                </c:pt>
                <c:pt idx="26">
                  <c:v>4.3333333333333304</c:v>
                </c:pt>
                <c:pt idx="27">
                  <c:v>4.5</c:v>
                </c:pt>
                <c:pt idx="28">
                  <c:v>4.6666666666666599</c:v>
                </c:pt>
                <c:pt idx="29">
                  <c:v>4.8333333333333304</c:v>
                </c:pt>
                <c:pt idx="30">
                  <c:v>5</c:v>
                </c:pt>
                <c:pt idx="31">
                  <c:v>5.1666666666666599</c:v>
                </c:pt>
                <c:pt idx="32">
                  <c:v>5.3333333333333304</c:v>
                </c:pt>
                <c:pt idx="33">
                  <c:v>5.5</c:v>
                </c:pt>
                <c:pt idx="34">
                  <c:v>5.6666666666666599</c:v>
                </c:pt>
                <c:pt idx="35">
                  <c:v>5.8333333333333304</c:v>
                </c:pt>
                <c:pt idx="36">
                  <c:v>6</c:v>
                </c:pt>
                <c:pt idx="37">
                  <c:v>6.1666666666666599</c:v>
                </c:pt>
                <c:pt idx="38">
                  <c:v>6.3333333333333304</c:v>
                </c:pt>
                <c:pt idx="39">
                  <c:v>6.5</c:v>
                </c:pt>
                <c:pt idx="40">
                  <c:v>6.6666666666666599</c:v>
                </c:pt>
                <c:pt idx="41">
                  <c:v>6.8333333333333304</c:v>
                </c:pt>
                <c:pt idx="42">
                  <c:v>7</c:v>
                </c:pt>
                <c:pt idx="43">
                  <c:v>7.1666666666666599</c:v>
                </c:pt>
                <c:pt idx="44">
                  <c:v>7.3333333333333304</c:v>
                </c:pt>
                <c:pt idx="45">
                  <c:v>7.5</c:v>
                </c:pt>
                <c:pt idx="46">
                  <c:v>7.6666666666666599</c:v>
                </c:pt>
                <c:pt idx="47">
                  <c:v>7.8333333333333304</c:v>
                </c:pt>
                <c:pt idx="48">
                  <c:v>8</c:v>
                </c:pt>
                <c:pt idx="49">
                  <c:v>8.1666666666666607</c:v>
                </c:pt>
                <c:pt idx="50">
                  <c:v>8.3333333333333304</c:v>
                </c:pt>
                <c:pt idx="51">
                  <c:v>8.5</c:v>
                </c:pt>
                <c:pt idx="52">
                  <c:v>8.6666666666666607</c:v>
                </c:pt>
                <c:pt idx="53">
                  <c:v>8.8333333333333304</c:v>
                </c:pt>
                <c:pt idx="54">
                  <c:v>9</c:v>
                </c:pt>
                <c:pt idx="55">
                  <c:v>9.1666666666666607</c:v>
                </c:pt>
                <c:pt idx="56">
                  <c:v>9.3333333333333304</c:v>
                </c:pt>
                <c:pt idx="57">
                  <c:v>9.5</c:v>
                </c:pt>
                <c:pt idx="58">
                  <c:v>9.6666666666666607</c:v>
                </c:pt>
                <c:pt idx="59">
                  <c:v>9.8333333333333304</c:v>
                </c:pt>
                <c:pt idx="60">
                  <c:v>10</c:v>
                </c:pt>
                <c:pt idx="61">
                  <c:v>10.1666666666666</c:v>
                </c:pt>
                <c:pt idx="62">
                  <c:v>10.3333333333333</c:v>
                </c:pt>
                <c:pt idx="63">
                  <c:v>10.5</c:v>
                </c:pt>
                <c:pt idx="64">
                  <c:v>10.6666666666666</c:v>
                </c:pt>
                <c:pt idx="65">
                  <c:v>10.8333333333333</c:v>
                </c:pt>
                <c:pt idx="66">
                  <c:v>11</c:v>
                </c:pt>
                <c:pt idx="67">
                  <c:v>11.1666666666666</c:v>
                </c:pt>
                <c:pt idx="68">
                  <c:v>11.3333333333333</c:v>
                </c:pt>
                <c:pt idx="69">
                  <c:v>11.5</c:v>
                </c:pt>
                <c:pt idx="70">
                  <c:v>11.6666666666666</c:v>
                </c:pt>
                <c:pt idx="71">
                  <c:v>11.8333333333333</c:v>
                </c:pt>
                <c:pt idx="72">
                  <c:v>12</c:v>
                </c:pt>
                <c:pt idx="73">
                  <c:v>12.1666666666666</c:v>
                </c:pt>
                <c:pt idx="74">
                  <c:v>12.3333333333333</c:v>
                </c:pt>
                <c:pt idx="75">
                  <c:v>12.5</c:v>
                </c:pt>
                <c:pt idx="76">
                  <c:v>12.6666666666666</c:v>
                </c:pt>
                <c:pt idx="77">
                  <c:v>12.8333333333333</c:v>
                </c:pt>
                <c:pt idx="78">
                  <c:v>13</c:v>
                </c:pt>
                <c:pt idx="79">
                  <c:v>13.1666666666666</c:v>
                </c:pt>
                <c:pt idx="80">
                  <c:v>13.3333333333333</c:v>
                </c:pt>
                <c:pt idx="81">
                  <c:v>13.5</c:v>
                </c:pt>
                <c:pt idx="82">
                  <c:v>13.6666666666666</c:v>
                </c:pt>
                <c:pt idx="83">
                  <c:v>13.8333333333333</c:v>
                </c:pt>
                <c:pt idx="84">
                  <c:v>14</c:v>
                </c:pt>
                <c:pt idx="85">
                  <c:v>14.1666666666666</c:v>
                </c:pt>
                <c:pt idx="86">
                  <c:v>14.3333333333333</c:v>
                </c:pt>
                <c:pt idx="87">
                  <c:v>14.5</c:v>
                </c:pt>
                <c:pt idx="88">
                  <c:v>14.6666666666666</c:v>
                </c:pt>
                <c:pt idx="89">
                  <c:v>14.8333333333333</c:v>
                </c:pt>
                <c:pt idx="90">
                  <c:v>15</c:v>
                </c:pt>
                <c:pt idx="91">
                  <c:v>15.1666666666666</c:v>
                </c:pt>
                <c:pt idx="92">
                  <c:v>15.3333333333333</c:v>
                </c:pt>
                <c:pt idx="93">
                  <c:v>15.5</c:v>
                </c:pt>
                <c:pt idx="94">
                  <c:v>15.6666666666666</c:v>
                </c:pt>
                <c:pt idx="95">
                  <c:v>15.8333333333333</c:v>
                </c:pt>
                <c:pt idx="96">
                  <c:v>16</c:v>
                </c:pt>
                <c:pt idx="97">
                  <c:v>16.1666666666666</c:v>
                </c:pt>
                <c:pt idx="98">
                  <c:v>16.3333333333333</c:v>
                </c:pt>
                <c:pt idx="99">
                  <c:v>16.5</c:v>
                </c:pt>
                <c:pt idx="100">
                  <c:v>16.6666666666666</c:v>
                </c:pt>
                <c:pt idx="101">
                  <c:v>16.8333333333333</c:v>
                </c:pt>
                <c:pt idx="102">
                  <c:v>17</c:v>
                </c:pt>
                <c:pt idx="103">
                  <c:v>17.1666666666666</c:v>
                </c:pt>
                <c:pt idx="104">
                  <c:v>17.3333333333333</c:v>
                </c:pt>
                <c:pt idx="105">
                  <c:v>17.5</c:v>
                </c:pt>
                <c:pt idx="106">
                  <c:v>17.6666666666666</c:v>
                </c:pt>
                <c:pt idx="107">
                  <c:v>17.8333333333333</c:v>
                </c:pt>
                <c:pt idx="108">
                  <c:v>18</c:v>
                </c:pt>
                <c:pt idx="109">
                  <c:v>18.1666666666666</c:v>
                </c:pt>
                <c:pt idx="110">
                  <c:v>18.3333333333333</c:v>
                </c:pt>
                <c:pt idx="111">
                  <c:v>18.5</c:v>
                </c:pt>
                <c:pt idx="112">
                  <c:v>18.6666666666666</c:v>
                </c:pt>
                <c:pt idx="113">
                  <c:v>18.8333333333333</c:v>
                </c:pt>
                <c:pt idx="114">
                  <c:v>19</c:v>
                </c:pt>
                <c:pt idx="115">
                  <c:v>19.1666666666666</c:v>
                </c:pt>
                <c:pt idx="116">
                  <c:v>19.3333333333333</c:v>
                </c:pt>
                <c:pt idx="117">
                  <c:v>19.5</c:v>
                </c:pt>
                <c:pt idx="118">
                  <c:v>19.6666666666666</c:v>
                </c:pt>
                <c:pt idx="119">
                  <c:v>19.8333333333333</c:v>
                </c:pt>
                <c:pt idx="120">
                  <c:v>20</c:v>
                </c:pt>
              </c:numCache>
            </c:numRef>
          </c:xVal>
          <c:yVal>
            <c:numRef>
              <c:f>Coachlab2903!$G$4:$G$124</c:f>
              <c:numCache>
                <c:formatCode>General</c:formatCode>
                <c:ptCount val="121"/>
                <c:pt idx="0">
                  <c:v>19.096761080895799</c:v>
                </c:pt>
                <c:pt idx="1">
                  <c:v>19.096761080895799</c:v>
                </c:pt>
                <c:pt idx="2">
                  <c:v>19.096761080895799</c:v>
                </c:pt>
                <c:pt idx="3">
                  <c:v>19.068357635008699</c:v>
                </c:pt>
                <c:pt idx="4">
                  <c:v>19.1251571281751</c:v>
                </c:pt>
                <c:pt idx="5">
                  <c:v>19.096761080895799</c:v>
                </c:pt>
                <c:pt idx="6">
                  <c:v>19.096761080895799</c:v>
                </c:pt>
                <c:pt idx="7">
                  <c:v>19.039946764962401</c:v>
                </c:pt>
                <c:pt idx="8">
                  <c:v>19.1251571281751</c:v>
                </c:pt>
                <c:pt idx="9">
                  <c:v>19.096761080895799</c:v>
                </c:pt>
                <c:pt idx="10">
                  <c:v>19.096761080895799</c:v>
                </c:pt>
                <c:pt idx="11">
                  <c:v>19.096761080895799</c:v>
                </c:pt>
                <c:pt idx="12">
                  <c:v>19.1251571281751</c:v>
                </c:pt>
                <c:pt idx="13">
                  <c:v>19.210301133222199</c:v>
                </c:pt>
                <c:pt idx="14">
                  <c:v>19.096761080895799</c:v>
                </c:pt>
                <c:pt idx="15">
                  <c:v>19.1251571281751</c:v>
                </c:pt>
                <c:pt idx="16">
                  <c:v>19.1251571281751</c:v>
                </c:pt>
                <c:pt idx="17">
                  <c:v>19.096761080895799</c:v>
                </c:pt>
                <c:pt idx="18">
                  <c:v>19.096761080895799</c:v>
                </c:pt>
                <c:pt idx="19">
                  <c:v>19.1251571281751</c:v>
                </c:pt>
                <c:pt idx="20">
                  <c:v>19.181927128896302</c:v>
                </c:pt>
                <c:pt idx="21">
                  <c:v>19.181927128896302</c:v>
                </c:pt>
                <c:pt idx="22">
                  <c:v>19.1251571281751</c:v>
                </c:pt>
                <c:pt idx="23">
                  <c:v>19.181927128896302</c:v>
                </c:pt>
                <c:pt idx="24">
                  <c:v>19.181927128896302</c:v>
                </c:pt>
                <c:pt idx="25">
                  <c:v>19.210301133222199</c:v>
                </c:pt>
                <c:pt idx="26">
                  <c:v>19.181927128896302</c:v>
                </c:pt>
                <c:pt idx="27">
                  <c:v>19.238667840708398</c:v>
                </c:pt>
                <c:pt idx="28">
                  <c:v>19.181927128896302</c:v>
                </c:pt>
                <c:pt idx="29">
                  <c:v>19.153545802354</c:v>
                </c:pt>
                <c:pt idx="30">
                  <c:v>19.181927128896302</c:v>
                </c:pt>
                <c:pt idx="31">
                  <c:v>19.153545802354</c:v>
                </c:pt>
                <c:pt idx="32">
                  <c:v>19.096761080895799</c:v>
                </c:pt>
                <c:pt idx="33">
                  <c:v>19.068357635008699</c:v>
                </c:pt>
                <c:pt idx="34">
                  <c:v>19.1251571281751</c:v>
                </c:pt>
                <c:pt idx="35">
                  <c:v>19.1251571281751</c:v>
                </c:pt>
                <c:pt idx="36">
                  <c:v>19.1251571281751</c:v>
                </c:pt>
                <c:pt idx="37">
                  <c:v>19.096761080895799</c:v>
                </c:pt>
                <c:pt idx="38">
                  <c:v>19.1251571281751</c:v>
                </c:pt>
                <c:pt idx="39">
                  <c:v>19.1251571281751</c:v>
                </c:pt>
                <c:pt idx="40">
                  <c:v>19.1251571281751</c:v>
                </c:pt>
                <c:pt idx="41">
                  <c:v>19.153545802354</c:v>
                </c:pt>
                <c:pt idx="42">
                  <c:v>19.181927128896302</c:v>
                </c:pt>
                <c:pt idx="43">
                  <c:v>19.096761080895799</c:v>
                </c:pt>
                <c:pt idx="44">
                  <c:v>19.1251571281751</c:v>
                </c:pt>
                <c:pt idx="45">
                  <c:v>19.1251571281751</c:v>
                </c:pt>
                <c:pt idx="46">
                  <c:v>19.153545802354</c:v>
                </c:pt>
                <c:pt idx="47">
                  <c:v>19.1251571281751</c:v>
                </c:pt>
                <c:pt idx="48">
                  <c:v>19.096761080895799</c:v>
                </c:pt>
                <c:pt idx="49">
                  <c:v>19.1251571281751</c:v>
                </c:pt>
                <c:pt idx="50">
                  <c:v>19.096761080895799</c:v>
                </c:pt>
                <c:pt idx="51">
                  <c:v>19.1251571281751</c:v>
                </c:pt>
                <c:pt idx="52">
                  <c:v>19.2953794664529</c:v>
                </c:pt>
                <c:pt idx="53">
                  <c:v>19.096761080895799</c:v>
                </c:pt>
                <c:pt idx="54">
                  <c:v>19.238667840708398</c:v>
                </c:pt>
                <c:pt idx="55">
                  <c:v>19.1251571281751</c:v>
                </c:pt>
                <c:pt idx="56">
                  <c:v>19.1251571281751</c:v>
                </c:pt>
                <c:pt idx="57">
                  <c:v>19.153545802354</c:v>
                </c:pt>
                <c:pt idx="58">
                  <c:v>19.181927128896302</c:v>
                </c:pt>
                <c:pt idx="59">
                  <c:v>19.153545802354</c:v>
                </c:pt>
                <c:pt idx="60">
                  <c:v>19.181927128896302</c:v>
                </c:pt>
                <c:pt idx="61">
                  <c:v>19.238667840708398</c:v>
                </c:pt>
                <c:pt idx="62">
                  <c:v>19.2953794664529</c:v>
                </c:pt>
                <c:pt idx="63">
                  <c:v>19.238667840708398</c:v>
                </c:pt>
                <c:pt idx="64">
                  <c:v>19.210301133222199</c:v>
                </c:pt>
                <c:pt idx="65">
                  <c:v>19.267027276688399</c:v>
                </c:pt>
                <c:pt idx="66">
                  <c:v>19.238667840708398</c:v>
                </c:pt>
                <c:pt idx="67">
                  <c:v>19.267027276688399</c:v>
                </c:pt>
                <c:pt idx="68">
                  <c:v>19.267027276688399</c:v>
                </c:pt>
                <c:pt idx="69">
                  <c:v>19.267027276688399</c:v>
                </c:pt>
                <c:pt idx="70">
                  <c:v>19.267027276688399</c:v>
                </c:pt>
                <c:pt idx="71">
                  <c:v>19.181927128896302</c:v>
                </c:pt>
                <c:pt idx="72">
                  <c:v>19.181927128896302</c:v>
                </c:pt>
                <c:pt idx="73">
                  <c:v>19.238667840708398</c:v>
                </c:pt>
                <c:pt idx="74">
                  <c:v>19.238667840708398</c:v>
                </c:pt>
                <c:pt idx="75">
                  <c:v>19.238667840708398</c:v>
                </c:pt>
                <c:pt idx="76">
                  <c:v>19.267027276688399</c:v>
                </c:pt>
                <c:pt idx="77">
                  <c:v>19.267027276688399</c:v>
                </c:pt>
                <c:pt idx="78">
                  <c:v>19.238667840708398</c:v>
                </c:pt>
                <c:pt idx="79">
                  <c:v>19.238667840708398</c:v>
                </c:pt>
                <c:pt idx="80">
                  <c:v>19.238667840708398</c:v>
                </c:pt>
                <c:pt idx="81">
                  <c:v>19.267027276688399</c:v>
                </c:pt>
                <c:pt idx="82">
                  <c:v>19.238667840708398</c:v>
                </c:pt>
                <c:pt idx="83">
                  <c:v>19.2953794664529</c:v>
                </c:pt>
                <c:pt idx="84">
                  <c:v>19.2953794664529</c:v>
                </c:pt>
                <c:pt idx="85">
                  <c:v>19.3237244352494</c:v>
                </c:pt>
                <c:pt idx="86">
                  <c:v>19.267027276688399</c:v>
                </c:pt>
                <c:pt idx="87">
                  <c:v>19.3237244352494</c:v>
                </c:pt>
                <c:pt idx="88">
                  <c:v>19.267027276688399</c:v>
                </c:pt>
                <c:pt idx="89">
                  <c:v>19.3237244352494</c:v>
                </c:pt>
                <c:pt idx="90">
                  <c:v>19.3237244352494</c:v>
                </c:pt>
                <c:pt idx="91">
                  <c:v>19.3237244352494</c:v>
                </c:pt>
                <c:pt idx="92">
                  <c:v>19.352062208282899</c:v>
                </c:pt>
                <c:pt idx="93">
                  <c:v>19.380392810715801</c:v>
                </c:pt>
                <c:pt idx="94">
                  <c:v>19.380392810715801</c:v>
                </c:pt>
                <c:pt idx="95">
                  <c:v>19.3237244352494</c:v>
                </c:pt>
                <c:pt idx="96">
                  <c:v>19.352062208282899</c:v>
                </c:pt>
                <c:pt idx="97">
                  <c:v>19.352062208282899</c:v>
                </c:pt>
                <c:pt idx="98">
                  <c:v>19.2953794664529</c:v>
                </c:pt>
                <c:pt idx="99">
                  <c:v>19.3237244352494</c:v>
                </c:pt>
                <c:pt idx="100">
                  <c:v>19.3237244352494</c:v>
                </c:pt>
                <c:pt idx="101">
                  <c:v>19.3237244352494</c:v>
                </c:pt>
                <c:pt idx="102">
                  <c:v>19.3237244352494</c:v>
                </c:pt>
                <c:pt idx="103">
                  <c:v>19.3237244352494</c:v>
                </c:pt>
                <c:pt idx="104">
                  <c:v>19.267027276688399</c:v>
                </c:pt>
                <c:pt idx="105">
                  <c:v>19.3237244352494</c:v>
                </c:pt>
                <c:pt idx="106">
                  <c:v>19.380392810715801</c:v>
                </c:pt>
                <c:pt idx="107">
                  <c:v>19.352062208282899</c:v>
                </c:pt>
                <c:pt idx="108">
                  <c:v>19.380392810715801</c:v>
                </c:pt>
                <c:pt idx="109">
                  <c:v>19.3237244352494</c:v>
                </c:pt>
                <c:pt idx="110">
                  <c:v>19.2953794664529</c:v>
                </c:pt>
                <c:pt idx="111">
                  <c:v>19.3237244352494</c:v>
                </c:pt>
                <c:pt idx="112">
                  <c:v>19.380392810715801</c:v>
                </c:pt>
                <c:pt idx="113">
                  <c:v>19.3237244352494</c:v>
                </c:pt>
                <c:pt idx="114">
                  <c:v>19.380392810715801</c:v>
                </c:pt>
                <c:pt idx="115">
                  <c:v>19.352062208282899</c:v>
                </c:pt>
                <c:pt idx="116">
                  <c:v>19.352062208282899</c:v>
                </c:pt>
                <c:pt idx="117">
                  <c:v>19.352062208282899</c:v>
                </c:pt>
                <c:pt idx="118">
                  <c:v>19.380392810715801</c:v>
                </c:pt>
                <c:pt idx="119">
                  <c:v>19.352062208282899</c:v>
                </c:pt>
                <c:pt idx="120">
                  <c:v>19.352062208282899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3D-41A0-9BF5-B5AB861A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913360"/>
        <c:axId val="1044911760"/>
      </c:scatterChart>
      <c:valAx>
        <c:axId val="104491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911760"/>
        <c:crosses val="autoZero"/>
        <c:crossBetween val="midCat"/>
      </c:valAx>
      <c:valAx>
        <c:axId val="104491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913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Calorimeter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Coachlab2803b!$A$4:$A$24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Coachlab2803b!$B$4:$B$24</c:f>
              <c:numCache>
                <c:formatCode>General</c:formatCode>
                <c:ptCount val="21"/>
                <c:pt idx="0">
                  <c:v>21.987148155364267</c:v>
                </c:pt>
                <c:pt idx="1">
                  <c:v>23.25946649034162</c:v>
                </c:pt>
                <c:pt idx="2">
                  <c:v>24.276615627302863</c:v>
                </c:pt>
                <c:pt idx="3">
                  <c:v>25.562383220532691</c:v>
                </c:pt>
                <c:pt idx="4">
                  <c:v>26.652509020210058</c:v>
                </c:pt>
                <c:pt idx="5">
                  <c:v>27.957413012357517</c:v>
                </c:pt>
                <c:pt idx="6">
                  <c:v>29.097793034347568</c:v>
                </c:pt>
                <c:pt idx="7">
                  <c:v>30.265410433857031</c:v>
                </c:pt>
                <c:pt idx="8">
                  <c:v>31.461725620633008</c:v>
                </c:pt>
                <c:pt idx="9">
                  <c:v>32.497305329876994</c:v>
                </c:pt>
                <c:pt idx="10">
                  <c:v>33.810159888943595</c:v>
                </c:pt>
                <c:pt idx="11">
                  <c:v>33.892429748790484</c:v>
                </c:pt>
                <c:pt idx="12">
                  <c:v>33.727917902263869</c:v>
                </c:pt>
                <c:pt idx="13">
                  <c:v>33.59090855206675</c:v>
                </c:pt>
                <c:pt idx="14">
                  <c:v>33.42659461484719</c:v>
                </c:pt>
                <c:pt idx="15">
                  <c:v>33.371846267458203</c:v>
                </c:pt>
                <c:pt idx="16">
                  <c:v>33.180314669937793</c:v>
                </c:pt>
                <c:pt idx="17">
                  <c:v>33.098270355009291</c:v>
                </c:pt>
                <c:pt idx="18">
                  <c:v>32.988914719102205</c:v>
                </c:pt>
                <c:pt idx="19">
                  <c:v>32.770325305314479</c:v>
                </c:pt>
                <c:pt idx="20">
                  <c:v>32.661089259060347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0B-47F7-8127-58E1C583A9DF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Coachlab2803b!$A$4:$A$24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Coachlab2803b!$C$4:$C$24</c:f>
              <c:numCache>
                <c:formatCode>General</c:formatCode>
                <c:ptCount val="21"/>
                <c:pt idx="0">
                  <c:v>21.820462595743479</c:v>
                </c:pt>
                <c:pt idx="1">
                  <c:v>21.848256154805458</c:v>
                </c:pt>
                <c:pt idx="2">
                  <c:v>21.931606426370337</c:v>
                </c:pt>
                <c:pt idx="3">
                  <c:v>21.848256154805458</c:v>
                </c:pt>
                <c:pt idx="4">
                  <c:v>21.876044631624417</c:v>
                </c:pt>
                <c:pt idx="5">
                  <c:v>21.931606426370337</c:v>
                </c:pt>
                <c:pt idx="6">
                  <c:v>21.903828048166915</c:v>
                </c:pt>
                <c:pt idx="7">
                  <c:v>21.959379788142996</c:v>
                </c:pt>
                <c:pt idx="8">
                  <c:v>21.987148155364267</c:v>
                </c:pt>
                <c:pt idx="9">
                  <c:v>21.959379788142996</c:v>
                </c:pt>
                <c:pt idx="10">
                  <c:v>22.125915836968201</c:v>
                </c:pt>
                <c:pt idx="11">
                  <c:v>22.070423508082122</c:v>
                </c:pt>
                <c:pt idx="12">
                  <c:v>21.959379788142996</c:v>
                </c:pt>
                <c:pt idx="13">
                  <c:v>22.042669993526236</c:v>
                </c:pt>
                <c:pt idx="14">
                  <c:v>21.848256154805458</c:v>
                </c:pt>
                <c:pt idx="15">
                  <c:v>21.903828048166915</c:v>
                </c:pt>
                <c:pt idx="16">
                  <c:v>21.903828048166915</c:v>
                </c:pt>
                <c:pt idx="17">
                  <c:v>21.931606426370337</c:v>
                </c:pt>
                <c:pt idx="18">
                  <c:v>21.876044631624417</c:v>
                </c:pt>
                <c:pt idx="19">
                  <c:v>21.959379788142996</c:v>
                </c:pt>
                <c:pt idx="20">
                  <c:v>21.931606426370337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0B-47F7-8127-58E1C583A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397616"/>
        <c:axId val="480397936"/>
      </c:scatterChart>
      <c:valAx>
        <c:axId val="480397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97936"/>
        <c:crosses val="autoZero"/>
        <c:crossBetween val="midCat"/>
      </c:valAx>
      <c:valAx>
        <c:axId val="48039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97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Coachlab2703!$A$2:$A$724</c:f>
              <c:strCache>
                <c:ptCount val="723"/>
                <c:pt idx="0">
                  <c:v>tijd</c:v>
                </c:pt>
                <c:pt idx="1">
                  <c:v>min</c:v>
                </c:pt>
                <c:pt idx="2">
                  <c:v>0</c:v>
                </c:pt>
                <c:pt idx="3">
                  <c:v>0.166666667</c:v>
                </c:pt>
                <c:pt idx="4">
                  <c:v>0.333333333</c:v>
                </c:pt>
                <c:pt idx="5">
                  <c:v>0.5</c:v>
                </c:pt>
                <c:pt idx="6">
                  <c:v>0.666666667</c:v>
                </c:pt>
                <c:pt idx="7">
                  <c:v>0.833333333</c:v>
                </c:pt>
                <c:pt idx="8">
                  <c:v>1</c:v>
                </c:pt>
                <c:pt idx="9">
                  <c:v>1.166666667</c:v>
                </c:pt>
                <c:pt idx="10">
                  <c:v>1.333333333</c:v>
                </c:pt>
                <c:pt idx="11">
                  <c:v>1.5</c:v>
                </c:pt>
                <c:pt idx="12">
                  <c:v>1.666666667</c:v>
                </c:pt>
                <c:pt idx="13">
                  <c:v>1.833333333</c:v>
                </c:pt>
                <c:pt idx="14">
                  <c:v>2</c:v>
                </c:pt>
                <c:pt idx="15">
                  <c:v>2.166666667</c:v>
                </c:pt>
                <c:pt idx="16">
                  <c:v>2.333333333</c:v>
                </c:pt>
                <c:pt idx="17">
                  <c:v>2.5</c:v>
                </c:pt>
                <c:pt idx="18">
                  <c:v>2.666666667</c:v>
                </c:pt>
                <c:pt idx="19">
                  <c:v>2.833333333</c:v>
                </c:pt>
                <c:pt idx="20">
                  <c:v>3</c:v>
                </c:pt>
                <c:pt idx="21">
                  <c:v>3.166666667</c:v>
                </c:pt>
                <c:pt idx="22">
                  <c:v>3.333333333</c:v>
                </c:pt>
                <c:pt idx="23">
                  <c:v>3.5</c:v>
                </c:pt>
                <c:pt idx="24">
                  <c:v>3.666666667</c:v>
                </c:pt>
                <c:pt idx="25">
                  <c:v>3.833333333</c:v>
                </c:pt>
                <c:pt idx="26">
                  <c:v>4</c:v>
                </c:pt>
                <c:pt idx="27">
                  <c:v>4.166666667</c:v>
                </c:pt>
                <c:pt idx="28">
                  <c:v>4.333333333</c:v>
                </c:pt>
                <c:pt idx="29">
                  <c:v>4.5</c:v>
                </c:pt>
                <c:pt idx="30">
                  <c:v>4.666666667</c:v>
                </c:pt>
                <c:pt idx="31">
                  <c:v>4.833333333</c:v>
                </c:pt>
                <c:pt idx="32">
                  <c:v>5</c:v>
                </c:pt>
                <c:pt idx="33">
                  <c:v>5.166666667</c:v>
                </c:pt>
                <c:pt idx="34">
                  <c:v>5.333333333</c:v>
                </c:pt>
                <c:pt idx="35">
                  <c:v>5.5</c:v>
                </c:pt>
                <c:pt idx="36">
                  <c:v>5.666666667</c:v>
                </c:pt>
                <c:pt idx="37">
                  <c:v>5.833333333</c:v>
                </c:pt>
                <c:pt idx="38">
                  <c:v>6</c:v>
                </c:pt>
                <c:pt idx="39">
                  <c:v>6.166666667</c:v>
                </c:pt>
                <c:pt idx="40">
                  <c:v>6.333333333</c:v>
                </c:pt>
                <c:pt idx="41">
                  <c:v>6.5</c:v>
                </c:pt>
                <c:pt idx="42">
                  <c:v>6.666666667</c:v>
                </c:pt>
                <c:pt idx="43">
                  <c:v>6.833333333</c:v>
                </c:pt>
                <c:pt idx="44">
                  <c:v>7</c:v>
                </c:pt>
                <c:pt idx="45">
                  <c:v>7.166666667</c:v>
                </c:pt>
                <c:pt idx="46">
                  <c:v>7.333333333</c:v>
                </c:pt>
                <c:pt idx="47">
                  <c:v>7.5</c:v>
                </c:pt>
                <c:pt idx="48">
                  <c:v>7.666666667</c:v>
                </c:pt>
                <c:pt idx="49">
                  <c:v>7.833333333</c:v>
                </c:pt>
                <c:pt idx="50">
                  <c:v>8</c:v>
                </c:pt>
                <c:pt idx="51">
                  <c:v>8.166666667</c:v>
                </c:pt>
                <c:pt idx="52">
                  <c:v>8.333333333</c:v>
                </c:pt>
                <c:pt idx="53">
                  <c:v>8.5</c:v>
                </c:pt>
                <c:pt idx="54">
                  <c:v>8.666666667</c:v>
                </c:pt>
                <c:pt idx="55">
                  <c:v>8.833333333</c:v>
                </c:pt>
                <c:pt idx="56">
                  <c:v>9</c:v>
                </c:pt>
                <c:pt idx="57">
                  <c:v>9.166666667</c:v>
                </c:pt>
                <c:pt idx="58">
                  <c:v>9.333333333</c:v>
                </c:pt>
                <c:pt idx="59">
                  <c:v>9.5</c:v>
                </c:pt>
                <c:pt idx="60">
                  <c:v>9.666666667</c:v>
                </c:pt>
                <c:pt idx="61">
                  <c:v>9.833333333</c:v>
                </c:pt>
                <c:pt idx="62">
                  <c:v>10</c:v>
                </c:pt>
                <c:pt idx="63">
                  <c:v>10.16666667</c:v>
                </c:pt>
                <c:pt idx="64">
                  <c:v>10.33333333</c:v>
                </c:pt>
                <c:pt idx="65">
                  <c:v>10.5</c:v>
                </c:pt>
                <c:pt idx="66">
                  <c:v>10.66666667</c:v>
                </c:pt>
                <c:pt idx="67">
                  <c:v>10.83333333</c:v>
                </c:pt>
                <c:pt idx="68">
                  <c:v>11</c:v>
                </c:pt>
                <c:pt idx="69">
                  <c:v>11.16666667</c:v>
                </c:pt>
                <c:pt idx="70">
                  <c:v>11.33333333</c:v>
                </c:pt>
                <c:pt idx="71">
                  <c:v>11.5</c:v>
                </c:pt>
                <c:pt idx="72">
                  <c:v>11.66666667</c:v>
                </c:pt>
                <c:pt idx="73">
                  <c:v>11.83333333</c:v>
                </c:pt>
                <c:pt idx="74">
                  <c:v>12</c:v>
                </c:pt>
                <c:pt idx="75">
                  <c:v>12.16666667</c:v>
                </c:pt>
                <c:pt idx="76">
                  <c:v>12.33333333</c:v>
                </c:pt>
                <c:pt idx="77">
                  <c:v>12.5</c:v>
                </c:pt>
                <c:pt idx="78">
                  <c:v>12.66666667</c:v>
                </c:pt>
                <c:pt idx="79">
                  <c:v>12.83333333</c:v>
                </c:pt>
                <c:pt idx="80">
                  <c:v>13</c:v>
                </c:pt>
                <c:pt idx="81">
                  <c:v>13.16666667</c:v>
                </c:pt>
                <c:pt idx="82">
                  <c:v>13.33333333</c:v>
                </c:pt>
                <c:pt idx="83">
                  <c:v>13.5</c:v>
                </c:pt>
                <c:pt idx="84">
                  <c:v>13.66666667</c:v>
                </c:pt>
                <c:pt idx="85">
                  <c:v>13.83333333</c:v>
                </c:pt>
                <c:pt idx="86">
                  <c:v>14</c:v>
                </c:pt>
                <c:pt idx="87">
                  <c:v>14.16666667</c:v>
                </c:pt>
                <c:pt idx="88">
                  <c:v>14.33333333</c:v>
                </c:pt>
                <c:pt idx="89">
                  <c:v>14.5</c:v>
                </c:pt>
                <c:pt idx="90">
                  <c:v>14.66666667</c:v>
                </c:pt>
                <c:pt idx="91">
                  <c:v>14.83333333</c:v>
                </c:pt>
                <c:pt idx="92">
                  <c:v>15</c:v>
                </c:pt>
                <c:pt idx="93">
                  <c:v>15.16666667</c:v>
                </c:pt>
                <c:pt idx="94">
                  <c:v>15.33333333</c:v>
                </c:pt>
                <c:pt idx="95">
                  <c:v>15.5</c:v>
                </c:pt>
                <c:pt idx="96">
                  <c:v>15.66666667</c:v>
                </c:pt>
                <c:pt idx="97">
                  <c:v>15.83333333</c:v>
                </c:pt>
                <c:pt idx="98">
                  <c:v>16</c:v>
                </c:pt>
                <c:pt idx="99">
                  <c:v>16.16666667</c:v>
                </c:pt>
                <c:pt idx="100">
                  <c:v>16.33333333</c:v>
                </c:pt>
                <c:pt idx="101">
                  <c:v>16.5</c:v>
                </c:pt>
                <c:pt idx="102">
                  <c:v>16.66666667</c:v>
                </c:pt>
                <c:pt idx="103">
                  <c:v>16.83333333</c:v>
                </c:pt>
                <c:pt idx="104">
                  <c:v>17</c:v>
                </c:pt>
                <c:pt idx="105">
                  <c:v>17.16666667</c:v>
                </c:pt>
                <c:pt idx="106">
                  <c:v>17.33333333</c:v>
                </c:pt>
                <c:pt idx="107">
                  <c:v>17.5</c:v>
                </c:pt>
                <c:pt idx="108">
                  <c:v>17.66666667</c:v>
                </c:pt>
                <c:pt idx="109">
                  <c:v>17.83333333</c:v>
                </c:pt>
                <c:pt idx="110">
                  <c:v>18</c:v>
                </c:pt>
                <c:pt idx="111">
                  <c:v>18.16666667</c:v>
                </c:pt>
                <c:pt idx="112">
                  <c:v>18.33333333</c:v>
                </c:pt>
                <c:pt idx="113">
                  <c:v>18.5</c:v>
                </c:pt>
                <c:pt idx="114">
                  <c:v>18.66666667</c:v>
                </c:pt>
                <c:pt idx="115">
                  <c:v>18.83333333</c:v>
                </c:pt>
                <c:pt idx="116">
                  <c:v>19</c:v>
                </c:pt>
                <c:pt idx="117">
                  <c:v>19.16666667</c:v>
                </c:pt>
                <c:pt idx="118">
                  <c:v>19.33333333</c:v>
                </c:pt>
                <c:pt idx="119">
                  <c:v>19.5</c:v>
                </c:pt>
                <c:pt idx="120">
                  <c:v>19.66666667</c:v>
                </c:pt>
                <c:pt idx="121">
                  <c:v>19.83333333</c:v>
                </c:pt>
                <c:pt idx="122">
                  <c:v>20</c:v>
                </c:pt>
                <c:pt idx="123">
                  <c:v>20.16666667</c:v>
                </c:pt>
                <c:pt idx="124">
                  <c:v>20.33333333</c:v>
                </c:pt>
                <c:pt idx="125">
                  <c:v>20.5</c:v>
                </c:pt>
                <c:pt idx="126">
                  <c:v>20.66666667</c:v>
                </c:pt>
                <c:pt idx="127">
                  <c:v>20.83333333</c:v>
                </c:pt>
                <c:pt idx="128">
                  <c:v>21</c:v>
                </c:pt>
                <c:pt idx="129">
                  <c:v>21.16666667</c:v>
                </c:pt>
                <c:pt idx="130">
                  <c:v>21.33333333</c:v>
                </c:pt>
                <c:pt idx="131">
                  <c:v>21.5</c:v>
                </c:pt>
                <c:pt idx="132">
                  <c:v>21.66666667</c:v>
                </c:pt>
                <c:pt idx="133">
                  <c:v>21.83333333</c:v>
                </c:pt>
                <c:pt idx="134">
                  <c:v>22</c:v>
                </c:pt>
                <c:pt idx="135">
                  <c:v>22.16666667</c:v>
                </c:pt>
                <c:pt idx="136">
                  <c:v>22.33333333</c:v>
                </c:pt>
                <c:pt idx="137">
                  <c:v>22.5</c:v>
                </c:pt>
                <c:pt idx="138">
                  <c:v>22.66666667</c:v>
                </c:pt>
                <c:pt idx="139">
                  <c:v>22.83333333</c:v>
                </c:pt>
                <c:pt idx="140">
                  <c:v>23</c:v>
                </c:pt>
                <c:pt idx="141">
                  <c:v>23.16666667</c:v>
                </c:pt>
                <c:pt idx="142">
                  <c:v>23.33333333</c:v>
                </c:pt>
                <c:pt idx="143">
                  <c:v>23.5</c:v>
                </c:pt>
                <c:pt idx="144">
                  <c:v>23.66666667</c:v>
                </c:pt>
                <c:pt idx="145">
                  <c:v>23.83333333</c:v>
                </c:pt>
                <c:pt idx="146">
                  <c:v>24</c:v>
                </c:pt>
                <c:pt idx="147">
                  <c:v>24.16666667</c:v>
                </c:pt>
                <c:pt idx="148">
                  <c:v>24.33333333</c:v>
                </c:pt>
                <c:pt idx="149">
                  <c:v>24.5</c:v>
                </c:pt>
                <c:pt idx="150">
                  <c:v>24.66666667</c:v>
                </c:pt>
                <c:pt idx="151">
                  <c:v>24.83333333</c:v>
                </c:pt>
                <c:pt idx="152">
                  <c:v>25</c:v>
                </c:pt>
                <c:pt idx="153">
                  <c:v>25.16666667</c:v>
                </c:pt>
                <c:pt idx="154">
                  <c:v>25.33333333</c:v>
                </c:pt>
                <c:pt idx="155">
                  <c:v>25.5</c:v>
                </c:pt>
                <c:pt idx="156">
                  <c:v>25.66666667</c:v>
                </c:pt>
                <c:pt idx="157">
                  <c:v>25.83333333</c:v>
                </c:pt>
                <c:pt idx="158">
                  <c:v>26</c:v>
                </c:pt>
                <c:pt idx="159">
                  <c:v>26.16666667</c:v>
                </c:pt>
                <c:pt idx="160">
                  <c:v>26.33333333</c:v>
                </c:pt>
                <c:pt idx="161">
                  <c:v>26.5</c:v>
                </c:pt>
                <c:pt idx="162">
                  <c:v>26.66666667</c:v>
                </c:pt>
                <c:pt idx="163">
                  <c:v>26.83333333</c:v>
                </c:pt>
                <c:pt idx="164">
                  <c:v>27</c:v>
                </c:pt>
                <c:pt idx="165">
                  <c:v>27.16666667</c:v>
                </c:pt>
                <c:pt idx="166">
                  <c:v>27.33333333</c:v>
                </c:pt>
                <c:pt idx="167">
                  <c:v>27.5</c:v>
                </c:pt>
                <c:pt idx="168">
                  <c:v>27.66666667</c:v>
                </c:pt>
                <c:pt idx="169">
                  <c:v>27.83333333</c:v>
                </c:pt>
                <c:pt idx="170">
                  <c:v>28</c:v>
                </c:pt>
                <c:pt idx="171">
                  <c:v>28.16666667</c:v>
                </c:pt>
                <c:pt idx="172">
                  <c:v>28.33333333</c:v>
                </c:pt>
                <c:pt idx="173">
                  <c:v>28.5</c:v>
                </c:pt>
                <c:pt idx="174">
                  <c:v>28.66666667</c:v>
                </c:pt>
                <c:pt idx="175">
                  <c:v>28.83333333</c:v>
                </c:pt>
                <c:pt idx="176">
                  <c:v>29</c:v>
                </c:pt>
                <c:pt idx="177">
                  <c:v>29.16666667</c:v>
                </c:pt>
                <c:pt idx="178">
                  <c:v>29.33333333</c:v>
                </c:pt>
                <c:pt idx="179">
                  <c:v>29.5</c:v>
                </c:pt>
                <c:pt idx="180">
                  <c:v>29.66666667</c:v>
                </c:pt>
                <c:pt idx="181">
                  <c:v>29.83333333</c:v>
                </c:pt>
                <c:pt idx="182">
                  <c:v>30</c:v>
                </c:pt>
                <c:pt idx="183">
                  <c:v>30.16666667</c:v>
                </c:pt>
                <c:pt idx="184">
                  <c:v>30.33333333</c:v>
                </c:pt>
                <c:pt idx="185">
                  <c:v>30.5</c:v>
                </c:pt>
                <c:pt idx="186">
                  <c:v>30.66666667</c:v>
                </c:pt>
                <c:pt idx="187">
                  <c:v>30.83333333</c:v>
                </c:pt>
                <c:pt idx="188">
                  <c:v>31</c:v>
                </c:pt>
                <c:pt idx="189">
                  <c:v>31.16666667</c:v>
                </c:pt>
                <c:pt idx="190">
                  <c:v>31.33333333</c:v>
                </c:pt>
                <c:pt idx="191">
                  <c:v>31.5</c:v>
                </c:pt>
                <c:pt idx="192">
                  <c:v>31.66666667</c:v>
                </c:pt>
                <c:pt idx="193">
                  <c:v>31.83333333</c:v>
                </c:pt>
                <c:pt idx="194">
                  <c:v>32</c:v>
                </c:pt>
                <c:pt idx="195">
                  <c:v>32.16666667</c:v>
                </c:pt>
                <c:pt idx="196">
                  <c:v>32.33333333</c:v>
                </c:pt>
                <c:pt idx="197">
                  <c:v>32.5</c:v>
                </c:pt>
                <c:pt idx="198">
                  <c:v>32.66666667</c:v>
                </c:pt>
                <c:pt idx="199">
                  <c:v>32.83333333</c:v>
                </c:pt>
                <c:pt idx="200">
                  <c:v>33</c:v>
                </c:pt>
                <c:pt idx="201">
                  <c:v>33.16666667</c:v>
                </c:pt>
                <c:pt idx="202">
                  <c:v>33.33333333</c:v>
                </c:pt>
                <c:pt idx="203">
                  <c:v>33.5</c:v>
                </c:pt>
                <c:pt idx="204">
                  <c:v>33.66666667</c:v>
                </c:pt>
                <c:pt idx="205">
                  <c:v>33.83333333</c:v>
                </c:pt>
                <c:pt idx="206">
                  <c:v>34</c:v>
                </c:pt>
                <c:pt idx="207">
                  <c:v>34.16666667</c:v>
                </c:pt>
                <c:pt idx="208">
                  <c:v>34.33333333</c:v>
                </c:pt>
                <c:pt idx="209">
                  <c:v>34.5</c:v>
                </c:pt>
                <c:pt idx="210">
                  <c:v>34.66666667</c:v>
                </c:pt>
                <c:pt idx="211">
                  <c:v>34.83333333</c:v>
                </c:pt>
                <c:pt idx="212">
                  <c:v>35</c:v>
                </c:pt>
                <c:pt idx="213">
                  <c:v>35.16666667</c:v>
                </c:pt>
                <c:pt idx="214">
                  <c:v>35.33333333</c:v>
                </c:pt>
                <c:pt idx="215">
                  <c:v>35.5</c:v>
                </c:pt>
                <c:pt idx="216">
                  <c:v>35.66666667</c:v>
                </c:pt>
                <c:pt idx="217">
                  <c:v>35.83333333</c:v>
                </c:pt>
                <c:pt idx="218">
                  <c:v>36</c:v>
                </c:pt>
                <c:pt idx="219">
                  <c:v>36.16666667</c:v>
                </c:pt>
                <c:pt idx="220">
                  <c:v>36.33333333</c:v>
                </c:pt>
                <c:pt idx="221">
                  <c:v>36.5</c:v>
                </c:pt>
                <c:pt idx="222">
                  <c:v>36.66666667</c:v>
                </c:pt>
                <c:pt idx="223">
                  <c:v>36.83333333</c:v>
                </c:pt>
                <c:pt idx="224">
                  <c:v>37</c:v>
                </c:pt>
                <c:pt idx="225">
                  <c:v>37.16666667</c:v>
                </c:pt>
                <c:pt idx="226">
                  <c:v>37.33333333</c:v>
                </c:pt>
                <c:pt idx="227">
                  <c:v>37.5</c:v>
                </c:pt>
                <c:pt idx="228">
                  <c:v>37.66666667</c:v>
                </c:pt>
                <c:pt idx="229">
                  <c:v>37.83333333</c:v>
                </c:pt>
                <c:pt idx="230">
                  <c:v>38</c:v>
                </c:pt>
                <c:pt idx="231">
                  <c:v>38.16666667</c:v>
                </c:pt>
                <c:pt idx="232">
                  <c:v>38.33333333</c:v>
                </c:pt>
                <c:pt idx="233">
                  <c:v>38.5</c:v>
                </c:pt>
                <c:pt idx="234">
                  <c:v>38.66666667</c:v>
                </c:pt>
                <c:pt idx="235">
                  <c:v>38.83333333</c:v>
                </c:pt>
                <c:pt idx="236">
                  <c:v>39</c:v>
                </c:pt>
                <c:pt idx="237">
                  <c:v>39.16666667</c:v>
                </c:pt>
                <c:pt idx="238">
                  <c:v>39.33333333</c:v>
                </c:pt>
                <c:pt idx="239">
                  <c:v>39.5</c:v>
                </c:pt>
                <c:pt idx="240">
                  <c:v>39.66666667</c:v>
                </c:pt>
                <c:pt idx="241">
                  <c:v>39.83333333</c:v>
                </c:pt>
                <c:pt idx="242">
                  <c:v>40</c:v>
                </c:pt>
                <c:pt idx="243">
                  <c:v>40.16666667</c:v>
                </c:pt>
                <c:pt idx="244">
                  <c:v>40.33333333</c:v>
                </c:pt>
                <c:pt idx="245">
                  <c:v>40.5</c:v>
                </c:pt>
                <c:pt idx="246">
                  <c:v>40.66666667</c:v>
                </c:pt>
                <c:pt idx="247">
                  <c:v>40.83333333</c:v>
                </c:pt>
                <c:pt idx="248">
                  <c:v>41</c:v>
                </c:pt>
                <c:pt idx="249">
                  <c:v>41.16666667</c:v>
                </c:pt>
                <c:pt idx="250">
                  <c:v>41.33333333</c:v>
                </c:pt>
                <c:pt idx="251">
                  <c:v>41.5</c:v>
                </c:pt>
                <c:pt idx="252">
                  <c:v>41.66666667</c:v>
                </c:pt>
                <c:pt idx="253">
                  <c:v>41.83333333</c:v>
                </c:pt>
                <c:pt idx="254">
                  <c:v>42</c:v>
                </c:pt>
                <c:pt idx="255">
                  <c:v>42.16666667</c:v>
                </c:pt>
                <c:pt idx="256">
                  <c:v>42.33333333</c:v>
                </c:pt>
                <c:pt idx="257">
                  <c:v>42.5</c:v>
                </c:pt>
                <c:pt idx="258">
                  <c:v>42.66666667</c:v>
                </c:pt>
                <c:pt idx="259">
                  <c:v>42.83333333</c:v>
                </c:pt>
                <c:pt idx="260">
                  <c:v>43</c:v>
                </c:pt>
                <c:pt idx="261">
                  <c:v>43.16666667</c:v>
                </c:pt>
                <c:pt idx="262">
                  <c:v>43.33333333</c:v>
                </c:pt>
                <c:pt idx="263">
                  <c:v>43.5</c:v>
                </c:pt>
                <c:pt idx="264">
                  <c:v>43.66666667</c:v>
                </c:pt>
                <c:pt idx="265">
                  <c:v>43.83333333</c:v>
                </c:pt>
                <c:pt idx="266">
                  <c:v>44</c:v>
                </c:pt>
                <c:pt idx="267">
                  <c:v>44.16666667</c:v>
                </c:pt>
                <c:pt idx="268">
                  <c:v>44.33333333</c:v>
                </c:pt>
                <c:pt idx="269">
                  <c:v>44.5</c:v>
                </c:pt>
                <c:pt idx="270">
                  <c:v>44.66666667</c:v>
                </c:pt>
                <c:pt idx="271">
                  <c:v>44.83333333</c:v>
                </c:pt>
                <c:pt idx="272">
                  <c:v>45</c:v>
                </c:pt>
                <c:pt idx="273">
                  <c:v>45.16666667</c:v>
                </c:pt>
                <c:pt idx="274">
                  <c:v>45.33333333</c:v>
                </c:pt>
                <c:pt idx="275">
                  <c:v>45.5</c:v>
                </c:pt>
                <c:pt idx="276">
                  <c:v>45.66666667</c:v>
                </c:pt>
                <c:pt idx="277">
                  <c:v>45.83333333</c:v>
                </c:pt>
                <c:pt idx="278">
                  <c:v>46</c:v>
                </c:pt>
                <c:pt idx="279">
                  <c:v>46.16666667</c:v>
                </c:pt>
                <c:pt idx="280">
                  <c:v>46.33333333</c:v>
                </c:pt>
                <c:pt idx="281">
                  <c:v>46.5</c:v>
                </c:pt>
                <c:pt idx="282">
                  <c:v>46.66666667</c:v>
                </c:pt>
                <c:pt idx="283">
                  <c:v>46.83333333</c:v>
                </c:pt>
                <c:pt idx="284">
                  <c:v>47</c:v>
                </c:pt>
                <c:pt idx="285">
                  <c:v>47.16666667</c:v>
                </c:pt>
                <c:pt idx="286">
                  <c:v>47.33333333</c:v>
                </c:pt>
                <c:pt idx="287">
                  <c:v>47.5</c:v>
                </c:pt>
                <c:pt idx="288">
                  <c:v>47.66666667</c:v>
                </c:pt>
                <c:pt idx="289">
                  <c:v>47.83333333</c:v>
                </c:pt>
                <c:pt idx="290">
                  <c:v>48</c:v>
                </c:pt>
                <c:pt idx="291">
                  <c:v>48.16666667</c:v>
                </c:pt>
                <c:pt idx="292">
                  <c:v>48.33333333</c:v>
                </c:pt>
                <c:pt idx="293">
                  <c:v>48.5</c:v>
                </c:pt>
                <c:pt idx="294">
                  <c:v>48.66666667</c:v>
                </c:pt>
                <c:pt idx="295">
                  <c:v>48.83333333</c:v>
                </c:pt>
                <c:pt idx="296">
                  <c:v>49</c:v>
                </c:pt>
                <c:pt idx="297">
                  <c:v>49.16666667</c:v>
                </c:pt>
                <c:pt idx="298">
                  <c:v>49.33333333</c:v>
                </c:pt>
                <c:pt idx="299">
                  <c:v>49.5</c:v>
                </c:pt>
                <c:pt idx="300">
                  <c:v>49.66666667</c:v>
                </c:pt>
                <c:pt idx="301">
                  <c:v>49.83333333</c:v>
                </c:pt>
                <c:pt idx="302">
                  <c:v>50</c:v>
                </c:pt>
                <c:pt idx="303">
                  <c:v>50.16666667</c:v>
                </c:pt>
                <c:pt idx="304">
                  <c:v>50.33333333</c:v>
                </c:pt>
                <c:pt idx="305">
                  <c:v>50.5</c:v>
                </c:pt>
                <c:pt idx="306">
                  <c:v>50.66666667</c:v>
                </c:pt>
                <c:pt idx="307">
                  <c:v>50.83333333</c:v>
                </c:pt>
                <c:pt idx="308">
                  <c:v>51</c:v>
                </c:pt>
                <c:pt idx="309">
                  <c:v>51.16666667</c:v>
                </c:pt>
                <c:pt idx="310">
                  <c:v>51.33333333</c:v>
                </c:pt>
                <c:pt idx="311">
                  <c:v>51.5</c:v>
                </c:pt>
                <c:pt idx="312">
                  <c:v>51.66666667</c:v>
                </c:pt>
                <c:pt idx="313">
                  <c:v>51.83333333</c:v>
                </c:pt>
                <c:pt idx="314">
                  <c:v>52</c:v>
                </c:pt>
                <c:pt idx="315">
                  <c:v>52.16666667</c:v>
                </c:pt>
                <c:pt idx="316">
                  <c:v>52.33333333</c:v>
                </c:pt>
                <c:pt idx="317">
                  <c:v>52.5</c:v>
                </c:pt>
                <c:pt idx="318">
                  <c:v>52.66666667</c:v>
                </c:pt>
                <c:pt idx="319">
                  <c:v>52.83333333</c:v>
                </c:pt>
                <c:pt idx="320">
                  <c:v>53</c:v>
                </c:pt>
                <c:pt idx="321">
                  <c:v>53.16666667</c:v>
                </c:pt>
                <c:pt idx="322">
                  <c:v>53.33333333</c:v>
                </c:pt>
                <c:pt idx="323">
                  <c:v>53.5</c:v>
                </c:pt>
                <c:pt idx="324">
                  <c:v>53.66666667</c:v>
                </c:pt>
                <c:pt idx="325">
                  <c:v>53.83333333</c:v>
                </c:pt>
                <c:pt idx="326">
                  <c:v>54</c:v>
                </c:pt>
                <c:pt idx="327">
                  <c:v>54.16666667</c:v>
                </c:pt>
                <c:pt idx="328">
                  <c:v>54.33333333</c:v>
                </c:pt>
                <c:pt idx="329">
                  <c:v>54.5</c:v>
                </c:pt>
                <c:pt idx="330">
                  <c:v>54.66666667</c:v>
                </c:pt>
                <c:pt idx="331">
                  <c:v>54.83333333</c:v>
                </c:pt>
                <c:pt idx="332">
                  <c:v>55</c:v>
                </c:pt>
                <c:pt idx="333">
                  <c:v>55.16666667</c:v>
                </c:pt>
                <c:pt idx="334">
                  <c:v>55.33333333</c:v>
                </c:pt>
                <c:pt idx="335">
                  <c:v>55.5</c:v>
                </c:pt>
                <c:pt idx="336">
                  <c:v>55.66666667</c:v>
                </c:pt>
                <c:pt idx="337">
                  <c:v>55.83333333</c:v>
                </c:pt>
                <c:pt idx="338">
                  <c:v>56</c:v>
                </c:pt>
                <c:pt idx="339">
                  <c:v>56.16666667</c:v>
                </c:pt>
                <c:pt idx="340">
                  <c:v>56.33333333</c:v>
                </c:pt>
                <c:pt idx="341">
                  <c:v>56.5</c:v>
                </c:pt>
                <c:pt idx="342">
                  <c:v>56.66666667</c:v>
                </c:pt>
                <c:pt idx="343">
                  <c:v>56.83333333</c:v>
                </c:pt>
                <c:pt idx="344">
                  <c:v>57</c:v>
                </c:pt>
                <c:pt idx="345">
                  <c:v>57.16666667</c:v>
                </c:pt>
                <c:pt idx="346">
                  <c:v>57.33333333</c:v>
                </c:pt>
                <c:pt idx="347">
                  <c:v>57.5</c:v>
                </c:pt>
                <c:pt idx="348">
                  <c:v>57.66666667</c:v>
                </c:pt>
                <c:pt idx="349">
                  <c:v>57.83333333</c:v>
                </c:pt>
                <c:pt idx="350">
                  <c:v>58</c:v>
                </c:pt>
                <c:pt idx="351">
                  <c:v>58.16666667</c:v>
                </c:pt>
                <c:pt idx="352">
                  <c:v>58.33333333</c:v>
                </c:pt>
                <c:pt idx="353">
                  <c:v>58.5</c:v>
                </c:pt>
                <c:pt idx="354">
                  <c:v>58.66666667</c:v>
                </c:pt>
                <c:pt idx="355">
                  <c:v>58.83333333</c:v>
                </c:pt>
                <c:pt idx="356">
                  <c:v>59</c:v>
                </c:pt>
                <c:pt idx="357">
                  <c:v>59.16666667</c:v>
                </c:pt>
                <c:pt idx="358">
                  <c:v>59.33333333</c:v>
                </c:pt>
                <c:pt idx="359">
                  <c:v>59.5</c:v>
                </c:pt>
                <c:pt idx="360">
                  <c:v>59.66666667</c:v>
                </c:pt>
                <c:pt idx="361">
                  <c:v>59.83333333</c:v>
                </c:pt>
                <c:pt idx="362">
                  <c:v>60</c:v>
                </c:pt>
                <c:pt idx="363">
                  <c:v>60.16666667</c:v>
                </c:pt>
                <c:pt idx="364">
                  <c:v>60.33333333</c:v>
                </c:pt>
                <c:pt idx="365">
                  <c:v>60.5</c:v>
                </c:pt>
                <c:pt idx="366">
                  <c:v>60.66666667</c:v>
                </c:pt>
                <c:pt idx="367">
                  <c:v>60.83333333</c:v>
                </c:pt>
                <c:pt idx="368">
                  <c:v>61</c:v>
                </c:pt>
                <c:pt idx="369">
                  <c:v>61.16666667</c:v>
                </c:pt>
                <c:pt idx="370">
                  <c:v>61.33333333</c:v>
                </c:pt>
                <c:pt idx="371">
                  <c:v>61.5</c:v>
                </c:pt>
                <c:pt idx="372">
                  <c:v>61.66666667</c:v>
                </c:pt>
                <c:pt idx="373">
                  <c:v>61.83333333</c:v>
                </c:pt>
                <c:pt idx="374">
                  <c:v>62</c:v>
                </c:pt>
                <c:pt idx="375">
                  <c:v>62.16666667</c:v>
                </c:pt>
                <c:pt idx="376">
                  <c:v>62.33333333</c:v>
                </c:pt>
                <c:pt idx="377">
                  <c:v>62.5</c:v>
                </c:pt>
                <c:pt idx="378">
                  <c:v>62.66666667</c:v>
                </c:pt>
                <c:pt idx="379">
                  <c:v>62.83333333</c:v>
                </c:pt>
                <c:pt idx="380">
                  <c:v>63</c:v>
                </c:pt>
                <c:pt idx="381">
                  <c:v>63.16666667</c:v>
                </c:pt>
                <c:pt idx="382">
                  <c:v>63.33333333</c:v>
                </c:pt>
                <c:pt idx="383">
                  <c:v>63.5</c:v>
                </c:pt>
                <c:pt idx="384">
                  <c:v>63.66666667</c:v>
                </c:pt>
                <c:pt idx="385">
                  <c:v>63.83333333</c:v>
                </c:pt>
                <c:pt idx="386">
                  <c:v>64</c:v>
                </c:pt>
                <c:pt idx="387">
                  <c:v>64.16666667</c:v>
                </c:pt>
                <c:pt idx="388">
                  <c:v>64.33333333</c:v>
                </c:pt>
                <c:pt idx="389">
                  <c:v>64.5</c:v>
                </c:pt>
                <c:pt idx="390">
                  <c:v>64.66666667</c:v>
                </c:pt>
                <c:pt idx="391">
                  <c:v>64.83333333</c:v>
                </c:pt>
                <c:pt idx="392">
                  <c:v>65</c:v>
                </c:pt>
                <c:pt idx="393">
                  <c:v>65.16666667</c:v>
                </c:pt>
                <c:pt idx="394">
                  <c:v>65.33333333</c:v>
                </c:pt>
                <c:pt idx="395">
                  <c:v>65.5</c:v>
                </c:pt>
                <c:pt idx="396">
                  <c:v>65.66666667</c:v>
                </c:pt>
                <c:pt idx="397">
                  <c:v>65.83333333</c:v>
                </c:pt>
                <c:pt idx="398">
                  <c:v>66</c:v>
                </c:pt>
                <c:pt idx="399">
                  <c:v>66.16666667</c:v>
                </c:pt>
                <c:pt idx="400">
                  <c:v>66.33333333</c:v>
                </c:pt>
                <c:pt idx="401">
                  <c:v>66.5</c:v>
                </c:pt>
                <c:pt idx="402">
                  <c:v>66.66666667</c:v>
                </c:pt>
                <c:pt idx="403">
                  <c:v>66.83333333</c:v>
                </c:pt>
                <c:pt idx="404">
                  <c:v>67</c:v>
                </c:pt>
                <c:pt idx="405">
                  <c:v>67.16666667</c:v>
                </c:pt>
                <c:pt idx="406">
                  <c:v>67.33333333</c:v>
                </c:pt>
                <c:pt idx="407">
                  <c:v>67.5</c:v>
                </c:pt>
                <c:pt idx="408">
                  <c:v>67.66666667</c:v>
                </c:pt>
                <c:pt idx="409">
                  <c:v>67.83333333</c:v>
                </c:pt>
                <c:pt idx="410">
                  <c:v>68</c:v>
                </c:pt>
                <c:pt idx="411">
                  <c:v>68.16666667</c:v>
                </c:pt>
                <c:pt idx="412">
                  <c:v>68.33333333</c:v>
                </c:pt>
                <c:pt idx="413">
                  <c:v>68.5</c:v>
                </c:pt>
                <c:pt idx="414">
                  <c:v>68.66666667</c:v>
                </c:pt>
                <c:pt idx="415">
                  <c:v>68.83333333</c:v>
                </c:pt>
                <c:pt idx="416">
                  <c:v>69</c:v>
                </c:pt>
                <c:pt idx="417">
                  <c:v>69.16666667</c:v>
                </c:pt>
                <c:pt idx="418">
                  <c:v>69.33333333</c:v>
                </c:pt>
                <c:pt idx="419">
                  <c:v>69.5</c:v>
                </c:pt>
                <c:pt idx="420">
                  <c:v>69.66666667</c:v>
                </c:pt>
                <c:pt idx="421">
                  <c:v>69.83333333</c:v>
                </c:pt>
                <c:pt idx="422">
                  <c:v>70</c:v>
                </c:pt>
                <c:pt idx="423">
                  <c:v>70.16666667</c:v>
                </c:pt>
                <c:pt idx="424">
                  <c:v>70.33333333</c:v>
                </c:pt>
                <c:pt idx="425">
                  <c:v>70.5</c:v>
                </c:pt>
                <c:pt idx="426">
                  <c:v>70.66666667</c:v>
                </c:pt>
                <c:pt idx="427">
                  <c:v>70.83333333</c:v>
                </c:pt>
                <c:pt idx="428">
                  <c:v>71</c:v>
                </c:pt>
                <c:pt idx="429">
                  <c:v>71.16666667</c:v>
                </c:pt>
                <c:pt idx="430">
                  <c:v>71.33333333</c:v>
                </c:pt>
                <c:pt idx="431">
                  <c:v>71.5</c:v>
                </c:pt>
                <c:pt idx="432">
                  <c:v>71.66666667</c:v>
                </c:pt>
                <c:pt idx="433">
                  <c:v>71.83333333</c:v>
                </c:pt>
                <c:pt idx="434">
                  <c:v>72</c:v>
                </c:pt>
                <c:pt idx="435">
                  <c:v>72.16666667</c:v>
                </c:pt>
                <c:pt idx="436">
                  <c:v>72.33333333</c:v>
                </c:pt>
                <c:pt idx="437">
                  <c:v>72.5</c:v>
                </c:pt>
                <c:pt idx="438">
                  <c:v>72.66666667</c:v>
                </c:pt>
                <c:pt idx="439">
                  <c:v>72.83333333</c:v>
                </c:pt>
                <c:pt idx="440">
                  <c:v>73</c:v>
                </c:pt>
                <c:pt idx="441">
                  <c:v>73.16666667</c:v>
                </c:pt>
                <c:pt idx="442">
                  <c:v>73.33333333</c:v>
                </c:pt>
                <c:pt idx="443">
                  <c:v>73.5</c:v>
                </c:pt>
                <c:pt idx="444">
                  <c:v>73.66666667</c:v>
                </c:pt>
                <c:pt idx="445">
                  <c:v>73.83333333</c:v>
                </c:pt>
                <c:pt idx="446">
                  <c:v>74</c:v>
                </c:pt>
                <c:pt idx="447">
                  <c:v>74.16666667</c:v>
                </c:pt>
                <c:pt idx="448">
                  <c:v>74.33333333</c:v>
                </c:pt>
                <c:pt idx="449">
                  <c:v>74.5</c:v>
                </c:pt>
                <c:pt idx="450">
                  <c:v>74.66666667</c:v>
                </c:pt>
                <c:pt idx="451">
                  <c:v>74.83333333</c:v>
                </c:pt>
                <c:pt idx="452">
                  <c:v>75</c:v>
                </c:pt>
                <c:pt idx="453">
                  <c:v>75.16666667</c:v>
                </c:pt>
                <c:pt idx="454">
                  <c:v>75.33333333</c:v>
                </c:pt>
                <c:pt idx="455">
                  <c:v>75.5</c:v>
                </c:pt>
                <c:pt idx="456">
                  <c:v>75.66666667</c:v>
                </c:pt>
                <c:pt idx="457">
                  <c:v>75.83333333</c:v>
                </c:pt>
                <c:pt idx="458">
                  <c:v>76</c:v>
                </c:pt>
                <c:pt idx="459">
                  <c:v>76.16666667</c:v>
                </c:pt>
                <c:pt idx="460">
                  <c:v>76.33333333</c:v>
                </c:pt>
                <c:pt idx="461">
                  <c:v>76.5</c:v>
                </c:pt>
                <c:pt idx="462">
                  <c:v>76.66666667</c:v>
                </c:pt>
                <c:pt idx="463">
                  <c:v>76.83333333</c:v>
                </c:pt>
                <c:pt idx="464">
                  <c:v>77</c:v>
                </c:pt>
                <c:pt idx="465">
                  <c:v>77.16666667</c:v>
                </c:pt>
                <c:pt idx="466">
                  <c:v>77.33333333</c:v>
                </c:pt>
                <c:pt idx="467">
                  <c:v>77.5</c:v>
                </c:pt>
                <c:pt idx="468">
                  <c:v>77.66666667</c:v>
                </c:pt>
                <c:pt idx="469">
                  <c:v>77.83333333</c:v>
                </c:pt>
                <c:pt idx="470">
                  <c:v>78</c:v>
                </c:pt>
                <c:pt idx="471">
                  <c:v>78.16666667</c:v>
                </c:pt>
                <c:pt idx="472">
                  <c:v>78.33333333</c:v>
                </c:pt>
                <c:pt idx="473">
                  <c:v>78.5</c:v>
                </c:pt>
                <c:pt idx="474">
                  <c:v>78.66666667</c:v>
                </c:pt>
                <c:pt idx="475">
                  <c:v>78.83333333</c:v>
                </c:pt>
                <c:pt idx="476">
                  <c:v>79</c:v>
                </c:pt>
                <c:pt idx="477">
                  <c:v>79.16666667</c:v>
                </c:pt>
                <c:pt idx="478">
                  <c:v>79.33333333</c:v>
                </c:pt>
                <c:pt idx="479">
                  <c:v>79.5</c:v>
                </c:pt>
                <c:pt idx="480">
                  <c:v>79.66666667</c:v>
                </c:pt>
                <c:pt idx="481">
                  <c:v>79.83333333</c:v>
                </c:pt>
                <c:pt idx="482">
                  <c:v>80</c:v>
                </c:pt>
                <c:pt idx="483">
                  <c:v>80.16666667</c:v>
                </c:pt>
                <c:pt idx="484">
                  <c:v>80.33333333</c:v>
                </c:pt>
                <c:pt idx="485">
                  <c:v>80.5</c:v>
                </c:pt>
                <c:pt idx="486">
                  <c:v>80.66666667</c:v>
                </c:pt>
                <c:pt idx="487">
                  <c:v>80.83333333</c:v>
                </c:pt>
                <c:pt idx="488">
                  <c:v>81</c:v>
                </c:pt>
                <c:pt idx="489">
                  <c:v>81.16666667</c:v>
                </c:pt>
                <c:pt idx="490">
                  <c:v>81.33333333</c:v>
                </c:pt>
                <c:pt idx="491">
                  <c:v>81.5</c:v>
                </c:pt>
                <c:pt idx="492">
                  <c:v>81.66666667</c:v>
                </c:pt>
                <c:pt idx="493">
                  <c:v>81.83333333</c:v>
                </c:pt>
                <c:pt idx="494">
                  <c:v>82</c:v>
                </c:pt>
                <c:pt idx="495">
                  <c:v>82.16666667</c:v>
                </c:pt>
                <c:pt idx="496">
                  <c:v>82.33333333</c:v>
                </c:pt>
                <c:pt idx="497">
                  <c:v>82.5</c:v>
                </c:pt>
                <c:pt idx="498">
                  <c:v>82.66666667</c:v>
                </c:pt>
                <c:pt idx="499">
                  <c:v>82.83333333</c:v>
                </c:pt>
                <c:pt idx="500">
                  <c:v>83</c:v>
                </c:pt>
                <c:pt idx="501">
                  <c:v>83.16666667</c:v>
                </c:pt>
                <c:pt idx="502">
                  <c:v>83.33333333</c:v>
                </c:pt>
                <c:pt idx="503">
                  <c:v>83.5</c:v>
                </c:pt>
                <c:pt idx="504">
                  <c:v>83.66666667</c:v>
                </c:pt>
                <c:pt idx="505">
                  <c:v>83.83333333</c:v>
                </c:pt>
                <c:pt idx="506">
                  <c:v>84</c:v>
                </c:pt>
                <c:pt idx="507">
                  <c:v>84.16666667</c:v>
                </c:pt>
                <c:pt idx="508">
                  <c:v>84.33333333</c:v>
                </c:pt>
                <c:pt idx="509">
                  <c:v>84.5</c:v>
                </c:pt>
                <c:pt idx="510">
                  <c:v>84.66666667</c:v>
                </c:pt>
                <c:pt idx="511">
                  <c:v>84.83333333</c:v>
                </c:pt>
                <c:pt idx="512">
                  <c:v>85</c:v>
                </c:pt>
                <c:pt idx="513">
                  <c:v>85.16666667</c:v>
                </c:pt>
                <c:pt idx="514">
                  <c:v>85.33333333</c:v>
                </c:pt>
                <c:pt idx="515">
                  <c:v>85.5</c:v>
                </c:pt>
                <c:pt idx="516">
                  <c:v>85.66666667</c:v>
                </c:pt>
                <c:pt idx="517">
                  <c:v>85.83333333</c:v>
                </c:pt>
                <c:pt idx="518">
                  <c:v>86</c:v>
                </c:pt>
                <c:pt idx="519">
                  <c:v>86.16666667</c:v>
                </c:pt>
                <c:pt idx="520">
                  <c:v>86.33333333</c:v>
                </c:pt>
                <c:pt idx="521">
                  <c:v>86.5</c:v>
                </c:pt>
                <c:pt idx="522">
                  <c:v>86.66666667</c:v>
                </c:pt>
                <c:pt idx="523">
                  <c:v>86.83333333</c:v>
                </c:pt>
                <c:pt idx="524">
                  <c:v>87</c:v>
                </c:pt>
                <c:pt idx="525">
                  <c:v>87.16666667</c:v>
                </c:pt>
                <c:pt idx="526">
                  <c:v>87.33333333</c:v>
                </c:pt>
                <c:pt idx="527">
                  <c:v>87.5</c:v>
                </c:pt>
                <c:pt idx="528">
                  <c:v>87.66666667</c:v>
                </c:pt>
                <c:pt idx="529">
                  <c:v>87.83333333</c:v>
                </c:pt>
                <c:pt idx="530">
                  <c:v>88</c:v>
                </c:pt>
                <c:pt idx="531">
                  <c:v>88.16666667</c:v>
                </c:pt>
                <c:pt idx="532">
                  <c:v>88.33333333</c:v>
                </c:pt>
                <c:pt idx="533">
                  <c:v>88.5</c:v>
                </c:pt>
                <c:pt idx="534">
                  <c:v>88.66666667</c:v>
                </c:pt>
                <c:pt idx="535">
                  <c:v>88.83333333</c:v>
                </c:pt>
                <c:pt idx="536">
                  <c:v>89</c:v>
                </c:pt>
                <c:pt idx="537">
                  <c:v>89.16666667</c:v>
                </c:pt>
                <c:pt idx="538">
                  <c:v>89.33333333</c:v>
                </c:pt>
                <c:pt idx="539">
                  <c:v>89.5</c:v>
                </c:pt>
                <c:pt idx="540">
                  <c:v>89.66666667</c:v>
                </c:pt>
                <c:pt idx="541">
                  <c:v>89.83333333</c:v>
                </c:pt>
                <c:pt idx="542">
                  <c:v>90</c:v>
                </c:pt>
                <c:pt idx="543">
                  <c:v>90.16666667</c:v>
                </c:pt>
                <c:pt idx="544">
                  <c:v>90.33333333</c:v>
                </c:pt>
                <c:pt idx="545">
                  <c:v>90.5</c:v>
                </c:pt>
                <c:pt idx="546">
                  <c:v>90.66666667</c:v>
                </c:pt>
                <c:pt idx="547">
                  <c:v>90.83333333</c:v>
                </c:pt>
                <c:pt idx="548">
                  <c:v>91</c:v>
                </c:pt>
                <c:pt idx="549">
                  <c:v>91.16666667</c:v>
                </c:pt>
                <c:pt idx="550">
                  <c:v>91.33333333</c:v>
                </c:pt>
                <c:pt idx="551">
                  <c:v>91.5</c:v>
                </c:pt>
                <c:pt idx="552">
                  <c:v>91.66666667</c:v>
                </c:pt>
                <c:pt idx="553">
                  <c:v>91.83333333</c:v>
                </c:pt>
                <c:pt idx="554">
                  <c:v>92</c:v>
                </c:pt>
                <c:pt idx="555">
                  <c:v>92.16666667</c:v>
                </c:pt>
                <c:pt idx="556">
                  <c:v>92.33333333</c:v>
                </c:pt>
                <c:pt idx="557">
                  <c:v>92.5</c:v>
                </c:pt>
                <c:pt idx="558">
                  <c:v>92.66666667</c:v>
                </c:pt>
                <c:pt idx="559">
                  <c:v>92.83333333</c:v>
                </c:pt>
                <c:pt idx="560">
                  <c:v>93</c:v>
                </c:pt>
                <c:pt idx="561">
                  <c:v>93.16666667</c:v>
                </c:pt>
                <c:pt idx="562">
                  <c:v>93.33333333</c:v>
                </c:pt>
                <c:pt idx="563">
                  <c:v>93.5</c:v>
                </c:pt>
                <c:pt idx="564">
                  <c:v>93.66666667</c:v>
                </c:pt>
                <c:pt idx="565">
                  <c:v>93.83333333</c:v>
                </c:pt>
                <c:pt idx="566">
                  <c:v>94</c:v>
                </c:pt>
                <c:pt idx="567">
                  <c:v>94.16666667</c:v>
                </c:pt>
                <c:pt idx="568">
                  <c:v>94.33333333</c:v>
                </c:pt>
                <c:pt idx="569">
                  <c:v>94.5</c:v>
                </c:pt>
                <c:pt idx="570">
                  <c:v>94.66666667</c:v>
                </c:pt>
                <c:pt idx="571">
                  <c:v>94.83333333</c:v>
                </c:pt>
                <c:pt idx="572">
                  <c:v>95</c:v>
                </c:pt>
                <c:pt idx="573">
                  <c:v>95.16666667</c:v>
                </c:pt>
                <c:pt idx="574">
                  <c:v>95.33333333</c:v>
                </c:pt>
                <c:pt idx="575">
                  <c:v>95.5</c:v>
                </c:pt>
                <c:pt idx="576">
                  <c:v>95.66666667</c:v>
                </c:pt>
                <c:pt idx="577">
                  <c:v>95.83333333</c:v>
                </c:pt>
                <c:pt idx="578">
                  <c:v>96</c:v>
                </c:pt>
                <c:pt idx="579">
                  <c:v>96.16666667</c:v>
                </c:pt>
                <c:pt idx="580">
                  <c:v>96.33333333</c:v>
                </c:pt>
                <c:pt idx="581">
                  <c:v>96.5</c:v>
                </c:pt>
                <c:pt idx="582">
                  <c:v>96.66666667</c:v>
                </c:pt>
                <c:pt idx="583">
                  <c:v>96.83333333</c:v>
                </c:pt>
                <c:pt idx="584">
                  <c:v>97</c:v>
                </c:pt>
                <c:pt idx="585">
                  <c:v>97.16666667</c:v>
                </c:pt>
                <c:pt idx="586">
                  <c:v>97.33333333</c:v>
                </c:pt>
                <c:pt idx="587">
                  <c:v>97.5</c:v>
                </c:pt>
                <c:pt idx="588">
                  <c:v>97.66666667</c:v>
                </c:pt>
                <c:pt idx="589">
                  <c:v>97.83333333</c:v>
                </c:pt>
                <c:pt idx="590">
                  <c:v>98</c:v>
                </c:pt>
                <c:pt idx="591">
                  <c:v>98.16666667</c:v>
                </c:pt>
                <c:pt idx="592">
                  <c:v>98.33333333</c:v>
                </c:pt>
                <c:pt idx="593">
                  <c:v>98.5</c:v>
                </c:pt>
                <c:pt idx="594">
                  <c:v>98.66666667</c:v>
                </c:pt>
                <c:pt idx="595">
                  <c:v>98.83333333</c:v>
                </c:pt>
                <c:pt idx="596">
                  <c:v>99</c:v>
                </c:pt>
                <c:pt idx="597">
                  <c:v>99.16666667</c:v>
                </c:pt>
                <c:pt idx="598">
                  <c:v>99.33333333</c:v>
                </c:pt>
                <c:pt idx="599">
                  <c:v>99.5</c:v>
                </c:pt>
                <c:pt idx="600">
                  <c:v>99.66666667</c:v>
                </c:pt>
                <c:pt idx="601">
                  <c:v>99.83333333</c:v>
                </c:pt>
                <c:pt idx="602">
                  <c:v>100</c:v>
                </c:pt>
                <c:pt idx="603">
                  <c:v>100.1666667</c:v>
                </c:pt>
                <c:pt idx="604">
                  <c:v>100.3333333</c:v>
                </c:pt>
                <c:pt idx="605">
                  <c:v>100.5</c:v>
                </c:pt>
                <c:pt idx="606">
                  <c:v>100.6666667</c:v>
                </c:pt>
                <c:pt idx="607">
                  <c:v>100.8333333</c:v>
                </c:pt>
                <c:pt idx="608">
                  <c:v>101</c:v>
                </c:pt>
                <c:pt idx="609">
                  <c:v>101.1666667</c:v>
                </c:pt>
                <c:pt idx="610">
                  <c:v>101.3333333</c:v>
                </c:pt>
                <c:pt idx="611">
                  <c:v>101.5</c:v>
                </c:pt>
                <c:pt idx="612">
                  <c:v>101.6666667</c:v>
                </c:pt>
                <c:pt idx="613">
                  <c:v>101.8333333</c:v>
                </c:pt>
                <c:pt idx="614">
                  <c:v>102</c:v>
                </c:pt>
                <c:pt idx="615">
                  <c:v>102.1666667</c:v>
                </c:pt>
                <c:pt idx="616">
                  <c:v>102.3333333</c:v>
                </c:pt>
                <c:pt idx="617">
                  <c:v>102.5</c:v>
                </c:pt>
                <c:pt idx="618">
                  <c:v>102.6666667</c:v>
                </c:pt>
                <c:pt idx="619">
                  <c:v>102.8333333</c:v>
                </c:pt>
                <c:pt idx="620">
                  <c:v>103</c:v>
                </c:pt>
                <c:pt idx="621">
                  <c:v>103.1666667</c:v>
                </c:pt>
                <c:pt idx="622">
                  <c:v>103.3333333</c:v>
                </c:pt>
                <c:pt idx="623">
                  <c:v>103.5</c:v>
                </c:pt>
                <c:pt idx="624">
                  <c:v>103.6666667</c:v>
                </c:pt>
                <c:pt idx="625">
                  <c:v>103.8333333</c:v>
                </c:pt>
                <c:pt idx="626">
                  <c:v>104</c:v>
                </c:pt>
                <c:pt idx="627">
                  <c:v>104.1666667</c:v>
                </c:pt>
                <c:pt idx="628">
                  <c:v>104.3333333</c:v>
                </c:pt>
                <c:pt idx="629">
                  <c:v>104.5</c:v>
                </c:pt>
                <c:pt idx="630">
                  <c:v>104.6666667</c:v>
                </c:pt>
                <c:pt idx="631">
                  <c:v>104.8333333</c:v>
                </c:pt>
                <c:pt idx="632">
                  <c:v>105</c:v>
                </c:pt>
                <c:pt idx="633">
                  <c:v>105.1666667</c:v>
                </c:pt>
                <c:pt idx="634">
                  <c:v>105.3333333</c:v>
                </c:pt>
                <c:pt idx="635">
                  <c:v>105.5</c:v>
                </c:pt>
                <c:pt idx="636">
                  <c:v>105.6666667</c:v>
                </c:pt>
                <c:pt idx="637">
                  <c:v>105.8333333</c:v>
                </c:pt>
                <c:pt idx="638">
                  <c:v>106</c:v>
                </c:pt>
                <c:pt idx="639">
                  <c:v>106.1666667</c:v>
                </c:pt>
                <c:pt idx="640">
                  <c:v>106.3333333</c:v>
                </c:pt>
                <c:pt idx="641">
                  <c:v>106.5</c:v>
                </c:pt>
                <c:pt idx="642">
                  <c:v>106.6666667</c:v>
                </c:pt>
                <c:pt idx="643">
                  <c:v>106.8333333</c:v>
                </c:pt>
                <c:pt idx="644">
                  <c:v>107</c:v>
                </c:pt>
                <c:pt idx="645">
                  <c:v>107.1666667</c:v>
                </c:pt>
                <c:pt idx="646">
                  <c:v>107.3333333</c:v>
                </c:pt>
                <c:pt idx="647">
                  <c:v>107.5</c:v>
                </c:pt>
                <c:pt idx="648">
                  <c:v>107.6666667</c:v>
                </c:pt>
                <c:pt idx="649">
                  <c:v>107.8333333</c:v>
                </c:pt>
                <c:pt idx="650">
                  <c:v>108</c:v>
                </c:pt>
                <c:pt idx="651">
                  <c:v>108.1666667</c:v>
                </c:pt>
                <c:pt idx="652">
                  <c:v>108.3333333</c:v>
                </c:pt>
                <c:pt idx="653">
                  <c:v>108.5</c:v>
                </c:pt>
                <c:pt idx="654">
                  <c:v>108.6666667</c:v>
                </c:pt>
                <c:pt idx="655">
                  <c:v>108.8333333</c:v>
                </c:pt>
                <c:pt idx="656">
                  <c:v>109</c:v>
                </c:pt>
                <c:pt idx="657">
                  <c:v>109.1666667</c:v>
                </c:pt>
                <c:pt idx="658">
                  <c:v>109.3333333</c:v>
                </c:pt>
                <c:pt idx="659">
                  <c:v>109.5</c:v>
                </c:pt>
                <c:pt idx="660">
                  <c:v>109.6666667</c:v>
                </c:pt>
                <c:pt idx="661">
                  <c:v>109.8333333</c:v>
                </c:pt>
                <c:pt idx="662">
                  <c:v>110</c:v>
                </c:pt>
                <c:pt idx="663">
                  <c:v>110.1666667</c:v>
                </c:pt>
                <c:pt idx="664">
                  <c:v>110.3333333</c:v>
                </c:pt>
                <c:pt idx="665">
                  <c:v>110.5</c:v>
                </c:pt>
                <c:pt idx="666">
                  <c:v>110.6666667</c:v>
                </c:pt>
                <c:pt idx="667">
                  <c:v>110.8333333</c:v>
                </c:pt>
                <c:pt idx="668">
                  <c:v>111</c:v>
                </c:pt>
                <c:pt idx="669">
                  <c:v>111.1666667</c:v>
                </c:pt>
                <c:pt idx="670">
                  <c:v>111.3333333</c:v>
                </c:pt>
                <c:pt idx="671">
                  <c:v>111.5</c:v>
                </c:pt>
                <c:pt idx="672">
                  <c:v>111.6666667</c:v>
                </c:pt>
                <c:pt idx="673">
                  <c:v>111.8333333</c:v>
                </c:pt>
                <c:pt idx="674">
                  <c:v>112</c:v>
                </c:pt>
                <c:pt idx="675">
                  <c:v>112.1666667</c:v>
                </c:pt>
                <c:pt idx="676">
                  <c:v>112.3333333</c:v>
                </c:pt>
                <c:pt idx="677">
                  <c:v>112.5</c:v>
                </c:pt>
                <c:pt idx="678">
                  <c:v>112.6666667</c:v>
                </c:pt>
                <c:pt idx="679">
                  <c:v>112.8333333</c:v>
                </c:pt>
                <c:pt idx="680">
                  <c:v>113</c:v>
                </c:pt>
                <c:pt idx="681">
                  <c:v>113.1666667</c:v>
                </c:pt>
                <c:pt idx="682">
                  <c:v>113.3333333</c:v>
                </c:pt>
                <c:pt idx="683">
                  <c:v>113.5</c:v>
                </c:pt>
                <c:pt idx="684">
                  <c:v>113.6666667</c:v>
                </c:pt>
                <c:pt idx="685">
                  <c:v>113.8333333</c:v>
                </c:pt>
                <c:pt idx="686">
                  <c:v>114</c:v>
                </c:pt>
                <c:pt idx="687">
                  <c:v>114.1666667</c:v>
                </c:pt>
                <c:pt idx="688">
                  <c:v>114.3333333</c:v>
                </c:pt>
                <c:pt idx="689">
                  <c:v>114.5</c:v>
                </c:pt>
                <c:pt idx="690">
                  <c:v>114.6666667</c:v>
                </c:pt>
                <c:pt idx="691">
                  <c:v>114.8333333</c:v>
                </c:pt>
                <c:pt idx="692">
                  <c:v>115</c:v>
                </c:pt>
                <c:pt idx="693">
                  <c:v>115.1666667</c:v>
                </c:pt>
                <c:pt idx="694">
                  <c:v>115.3333333</c:v>
                </c:pt>
                <c:pt idx="695">
                  <c:v>115.5</c:v>
                </c:pt>
                <c:pt idx="696">
                  <c:v>115.6666667</c:v>
                </c:pt>
                <c:pt idx="697">
                  <c:v>115.8333333</c:v>
                </c:pt>
                <c:pt idx="698">
                  <c:v>116</c:v>
                </c:pt>
                <c:pt idx="699">
                  <c:v>116.1666667</c:v>
                </c:pt>
                <c:pt idx="700">
                  <c:v>116.3333333</c:v>
                </c:pt>
                <c:pt idx="701">
                  <c:v>116.5</c:v>
                </c:pt>
                <c:pt idx="702">
                  <c:v>116.6666667</c:v>
                </c:pt>
                <c:pt idx="703">
                  <c:v>116.8333333</c:v>
                </c:pt>
                <c:pt idx="704">
                  <c:v>117</c:v>
                </c:pt>
                <c:pt idx="705">
                  <c:v>117.1666667</c:v>
                </c:pt>
                <c:pt idx="706">
                  <c:v>117.3333333</c:v>
                </c:pt>
                <c:pt idx="707">
                  <c:v>117.5</c:v>
                </c:pt>
                <c:pt idx="708">
                  <c:v>117.6666667</c:v>
                </c:pt>
                <c:pt idx="709">
                  <c:v>117.8333333</c:v>
                </c:pt>
                <c:pt idx="710">
                  <c:v>118</c:v>
                </c:pt>
                <c:pt idx="711">
                  <c:v>118.1666667</c:v>
                </c:pt>
                <c:pt idx="712">
                  <c:v>118.3333333</c:v>
                </c:pt>
                <c:pt idx="713">
                  <c:v>118.5</c:v>
                </c:pt>
                <c:pt idx="714">
                  <c:v>118.6666667</c:v>
                </c:pt>
                <c:pt idx="715">
                  <c:v>118.8333333</c:v>
                </c:pt>
                <c:pt idx="716">
                  <c:v>119</c:v>
                </c:pt>
                <c:pt idx="717">
                  <c:v>119.1666667</c:v>
                </c:pt>
                <c:pt idx="718">
                  <c:v>119.3333333</c:v>
                </c:pt>
                <c:pt idx="719">
                  <c:v>119.5</c:v>
                </c:pt>
                <c:pt idx="720">
                  <c:v>119.6666667</c:v>
                </c:pt>
                <c:pt idx="721">
                  <c:v>119.8333333</c:v>
                </c:pt>
                <c:pt idx="722">
                  <c:v>120</c:v>
                </c:pt>
              </c:strCache>
            </c:strRef>
          </c:xVal>
          <c:yVal>
            <c:numRef>
              <c:f>Coachlab2703!$B$4:$B$724</c:f>
              <c:numCache>
                <c:formatCode>General</c:formatCode>
                <c:ptCount val="721"/>
                <c:pt idx="0">
                  <c:v>67.145971704469048</c:v>
                </c:pt>
                <c:pt idx="1">
                  <c:v>67.650707111616342</c:v>
                </c:pt>
                <c:pt idx="2">
                  <c:v>67.4664713143368</c:v>
                </c:pt>
                <c:pt idx="3">
                  <c:v>67.374652935159531</c:v>
                </c:pt>
                <c:pt idx="4">
                  <c:v>67.191609674200919</c:v>
                </c:pt>
                <c:pt idx="5">
                  <c:v>66.963907136728864</c:v>
                </c:pt>
                <c:pt idx="6">
                  <c:v>66.692257500276284</c:v>
                </c:pt>
                <c:pt idx="7">
                  <c:v>66.512110237560336</c:v>
                </c:pt>
                <c:pt idx="8">
                  <c:v>66.28798313087735</c:v>
                </c:pt>
                <c:pt idx="9">
                  <c:v>66.065015588113383</c:v>
                </c:pt>
                <c:pt idx="10">
                  <c:v>65.887465923312135</c:v>
                </c:pt>
                <c:pt idx="11">
                  <c:v>65.71064049206592</c:v>
                </c:pt>
                <c:pt idx="12">
                  <c:v>65.53453153238344</c:v>
                </c:pt>
                <c:pt idx="13">
                  <c:v>65.402915390428348</c:v>
                </c:pt>
                <c:pt idx="14">
                  <c:v>65.184432532648827</c:v>
                </c:pt>
                <c:pt idx="15">
                  <c:v>65.053864124390614</c:v>
                </c:pt>
                <c:pt idx="16">
                  <c:v>64.923682902716578</c:v>
                </c:pt>
                <c:pt idx="17">
                  <c:v>64.621415285619008</c:v>
                </c:pt>
                <c:pt idx="18">
                  <c:v>64.578402680359616</c:v>
                </c:pt>
                <c:pt idx="19">
                  <c:v>64.40676905477747</c:v>
                </c:pt>
                <c:pt idx="20">
                  <c:v>64.193156661979032</c:v>
                </c:pt>
                <c:pt idx="21">
                  <c:v>64.065479875833518</c:v>
                </c:pt>
                <c:pt idx="22">
                  <c:v>63.980564686240385</c:v>
                </c:pt>
                <c:pt idx="23">
                  <c:v>63.853493803836919</c:v>
                </c:pt>
                <c:pt idx="24">
                  <c:v>63.684625146502199</c:v>
                </c:pt>
                <c:pt idx="25">
                  <c:v>63.558389442805741</c:v>
                </c:pt>
                <c:pt idx="26">
                  <c:v>63.348780458173735</c:v>
                </c:pt>
                <c:pt idx="27">
                  <c:v>63.223480967961784</c:v>
                </c:pt>
                <c:pt idx="28">
                  <c:v>63.056952986330394</c:v>
                </c:pt>
                <c:pt idx="29">
                  <c:v>62.973917807575425</c:v>
                </c:pt>
                <c:pt idx="30">
                  <c:v>62.808301201604692</c:v>
                </c:pt>
                <c:pt idx="31">
                  <c:v>62.766991022070975</c:v>
                </c:pt>
                <c:pt idx="32">
                  <c:v>62.560999206851697</c:v>
                </c:pt>
                <c:pt idx="33">
                  <c:v>62.437848000628186</c:v>
                </c:pt>
                <c:pt idx="34">
                  <c:v>62.355930595549076</c:v>
                </c:pt>
                <c:pt idx="35">
                  <c:v>62.192532628735876</c:v>
                </c:pt>
                <c:pt idx="36">
                  <c:v>62.11105060707542</c:v>
                </c:pt>
                <c:pt idx="37">
                  <c:v>61.989096742008414</c:v>
                </c:pt>
                <c:pt idx="38">
                  <c:v>61.907972564546093</c:v>
                </c:pt>
                <c:pt idx="39">
                  <c:v>61.746149169586808</c:v>
                </c:pt>
                <c:pt idx="40">
                  <c:v>61.625150691752012</c:v>
                </c:pt>
                <c:pt idx="41">
                  <c:v>61.504465943893415</c:v>
                </c:pt>
                <c:pt idx="42">
                  <c:v>61.424182588902298</c:v>
                </c:pt>
                <c:pt idx="43">
                  <c:v>61.344036949568164</c:v>
                </c:pt>
                <c:pt idx="44">
                  <c:v>61.224075220748354</c:v>
                </c:pt>
                <c:pt idx="45">
                  <c:v>61.144270904235228</c:v>
                </c:pt>
                <c:pt idx="46">
                  <c:v>60.98506766728822</c:v>
                </c:pt>
                <c:pt idx="47">
                  <c:v>60.905667420416883</c:v>
                </c:pt>
                <c:pt idx="48">
                  <c:v>60.786816915311924</c:v>
                </c:pt>
                <c:pt idx="49">
                  <c:v>60.628812573033493</c:v>
                </c:pt>
                <c:pt idx="50">
                  <c:v>60.550007377515982</c:v>
                </c:pt>
                <c:pt idx="51">
                  <c:v>60.471332645924782</c:v>
                </c:pt>
                <c:pt idx="52">
                  <c:v>60.314372038671607</c:v>
                </c:pt>
                <c:pt idx="53">
                  <c:v>60.236084904806852</c:v>
                </c:pt>
                <c:pt idx="54">
                  <c:v>60.157925718396648</c:v>
                </c:pt>
                <c:pt idx="55">
                  <c:v>60.001988713600383</c:v>
                </c:pt>
                <c:pt idx="56">
                  <c:v>59.924209667440458</c:v>
                </c:pt>
                <c:pt idx="57">
                  <c:v>59.84655611312386</c:v>
                </c:pt>
                <c:pt idx="58">
                  <c:v>59.730309757217384</c:v>
                </c:pt>
                <c:pt idx="59">
                  <c:v>59.61434237309706</c:v>
                </c:pt>
                <c:pt idx="60">
                  <c:v>59.537184776121769</c:v>
                </c:pt>
                <c:pt idx="61">
                  <c:v>59.421677893724379</c:v>
                </c:pt>
                <c:pt idx="62">
                  <c:v>59.30644467081104</c:v>
                </c:pt>
                <c:pt idx="63">
                  <c:v>59.229773586836906</c:v>
                </c:pt>
                <c:pt idx="64">
                  <c:v>59.114992117046214</c:v>
                </c:pt>
                <c:pt idx="65">
                  <c:v>59.038620407052605</c:v>
                </c:pt>
                <c:pt idx="66">
                  <c:v>58.962367449981237</c:v>
                </c:pt>
                <c:pt idx="67">
                  <c:v>58.848209442162243</c:v>
                </c:pt>
                <c:pt idx="68">
                  <c:v>58.734315467813886</c:v>
                </c:pt>
                <c:pt idx="69">
                  <c:v>58.696409159308118</c:v>
                </c:pt>
                <c:pt idx="70">
                  <c:v>58.582864316229127</c:v>
                </c:pt>
                <c:pt idx="71">
                  <c:v>58.507312137107597</c:v>
                </c:pt>
                <c:pt idx="72">
                  <c:v>58.356551846997071</c:v>
                </c:pt>
                <c:pt idx="73">
                  <c:v>58.243780563046116</c:v>
                </c:pt>
                <c:pt idx="74">
                  <c:v>58.206246717437274</c:v>
                </c:pt>
                <c:pt idx="75">
                  <c:v>58.093813997053878</c:v>
                </c:pt>
                <c:pt idx="76">
                  <c:v>58.018998870008161</c:v>
                </c:pt>
                <c:pt idx="77">
                  <c:v>57.981633115290954</c:v>
                </c:pt>
                <c:pt idx="78">
                  <c:v>57.869702302785505</c:v>
                </c:pt>
                <c:pt idx="79">
                  <c:v>57.79521982154975</c:v>
                </c:pt>
                <c:pt idx="80">
                  <c:v>57.683701900079775</c:v>
                </c:pt>
                <c:pt idx="81">
                  <c:v>57.572429402765501</c:v>
                </c:pt>
                <c:pt idx="82">
                  <c:v>57.424444881848224</c:v>
                </c:pt>
                <c:pt idx="83">
                  <c:v>57.313738396449651</c:v>
                </c:pt>
                <c:pt idx="84">
                  <c:v>57.276889598031758</c:v>
                </c:pt>
                <c:pt idx="85">
                  <c:v>57.203271674405642</c:v>
                </c:pt>
                <c:pt idx="86">
                  <c:v>57.129759570842076</c:v>
                </c:pt>
                <c:pt idx="87">
                  <c:v>56.983050863947959</c:v>
                </c:pt>
                <c:pt idx="88">
                  <c:v>56.946439061378364</c:v>
                </c:pt>
                <c:pt idx="89">
                  <c:v>56.836759584464659</c:v>
                </c:pt>
                <c:pt idx="90">
                  <c:v>56.763769275187073</c:v>
                </c:pt>
                <c:pt idx="91">
                  <c:v>56.690881882270673</c:v>
                </c:pt>
                <c:pt idx="92">
                  <c:v>56.581742723390114</c:v>
                </c:pt>
                <c:pt idx="93">
                  <c:v>56.509110550252231</c:v>
                </c:pt>
                <c:pt idx="94">
                  <c:v>56.400352019071413</c:v>
                </c:pt>
                <c:pt idx="95">
                  <c:v>56.364149536916884</c:v>
                </c:pt>
                <c:pt idx="96">
                  <c:v>56.291819767802828</c:v>
                </c:pt>
                <c:pt idx="97">
                  <c:v>56.147459401169186</c:v>
                </c:pt>
                <c:pt idx="98">
                  <c:v>56.075427889674422</c:v>
                </c:pt>
                <c:pt idx="99">
                  <c:v>56.03944910315716</c:v>
                </c:pt>
                <c:pt idx="100">
                  <c:v>55.93165994373588</c:v>
                </c:pt>
                <c:pt idx="101">
                  <c:v>55.85992260991344</c:v>
                </c:pt>
                <c:pt idx="102">
                  <c:v>55.752498652610697</c:v>
                </c:pt>
                <c:pt idx="103">
                  <c:v>55.645291818868401</c:v>
                </c:pt>
                <c:pt idx="104">
                  <c:v>55.573940487362556</c:v>
                </c:pt>
                <c:pt idx="105">
                  <c:v>55.502684558781716</c:v>
                </c:pt>
                <c:pt idx="106">
                  <c:v>55.36045717489948</c:v>
                </c:pt>
                <c:pt idx="107">
                  <c:v>55.289484857528464</c:v>
                </c:pt>
                <c:pt idx="108">
                  <c:v>55.21860621890859</c:v>
                </c:pt>
                <c:pt idx="109">
                  <c:v>55.183201896095603</c:v>
                </c:pt>
                <c:pt idx="110">
                  <c:v>55.112462978604299</c:v>
                </c:pt>
                <c:pt idx="111">
                  <c:v>55.0065281322441</c:v>
                </c:pt>
                <c:pt idx="112">
                  <c:v>54.97126258158945</c:v>
                </c:pt>
                <c:pt idx="113">
                  <c:v>54.830429313076877</c:v>
                </c:pt>
                <c:pt idx="114">
                  <c:v>54.760149314281854</c:v>
                </c:pt>
                <c:pt idx="115">
                  <c:v>54.654898952695156</c:v>
                </c:pt>
                <c:pt idx="116">
                  <c:v>54.619860530759652</c:v>
                </c:pt>
                <c:pt idx="117">
                  <c:v>54.584844539959064</c:v>
                </c:pt>
                <c:pt idx="118">
                  <c:v>54.479930647985817</c:v>
                </c:pt>
                <c:pt idx="119">
                  <c:v>54.340356433311022</c:v>
                </c:pt>
                <c:pt idx="120">
                  <c:v>54.30551807707279</c:v>
                </c:pt>
                <c:pt idx="121">
                  <c:v>54.270701700249909</c:v>
                </c:pt>
                <c:pt idx="122">
                  <c:v>54.131654997802549</c:v>
                </c:pt>
                <c:pt idx="123">
                  <c:v>54.096947777160743</c:v>
                </c:pt>
                <c:pt idx="124">
                  <c:v>53.992956023628395</c:v>
                </c:pt>
                <c:pt idx="125">
                  <c:v>53.889158111349012</c:v>
                </c:pt>
                <c:pt idx="126">
                  <c:v>53.820066547908603</c:v>
                </c:pt>
                <c:pt idx="127">
                  <c:v>53.751060171676734</c:v>
                </c:pt>
                <c:pt idx="128">
                  <c:v>53.682138600289498</c:v>
                </c:pt>
                <c:pt idx="129">
                  <c:v>53.613301453269997</c:v>
                </c:pt>
                <c:pt idx="130">
                  <c:v>53.54454835201436</c:v>
                </c:pt>
                <c:pt idx="131">
                  <c:v>53.441575462314304</c:v>
                </c:pt>
                <c:pt idx="132">
                  <c:v>53.373030831244051</c:v>
                </c:pt>
                <c:pt idx="133">
                  <c:v>53.304568935376153</c:v>
                </c:pt>
                <c:pt idx="134">
                  <c:v>53.270368897340084</c:v>
                </c:pt>
                <c:pt idx="135">
                  <c:v>53.167891869668878</c:v>
                </c:pt>
                <c:pt idx="136">
                  <c:v>53.099675964523506</c:v>
                </c:pt>
                <c:pt idx="137">
                  <c:v>53.065598508905232</c:v>
                </c:pt>
                <c:pt idx="138">
                  <c:v>52.997504364285895</c:v>
                </c:pt>
                <c:pt idx="139">
                  <c:v>52.861557875565047</c:v>
                </c:pt>
                <c:pt idx="140">
                  <c:v>52.759808168810309</c:v>
                </c:pt>
                <c:pt idx="141">
                  <c:v>52.759808168810309</c:v>
                </c:pt>
                <c:pt idx="142">
                  <c:v>52.692074437363004</c:v>
                </c:pt>
                <c:pt idx="143">
                  <c:v>52.556843954946608</c:v>
                </c:pt>
                <c:pt idx="144">
                  <c:v>52.523085448382446</c:v>
                </c:pt>
                <c:pt idx="145">
                  <c:v>52.421927101929384</c:v>
                </c:pt>
                <c:pt idx="146">
                  <c:v>52.320943601942311</c:v>
                </c:pt>
                <c:pt idx="147">
                  <c:v>52.253717828675981</c:v>
                </c:pt>
                <c:pt idx="148">
                  <c:v>52.153023149133872</c:v>
                </c:pt>
                <c:pt idx="149">
                  <c:v>52.253717828675981</c:v>
                </c:pt>
                <c:pt idx="150">
                  <c:v>52.085988851094584</c:v>
                </c:pt>
                <c:pt idx="151">
                  <c:v>51.985579786775418</c:v>
                </c:pt>
                <c:pt idx="152">
                  <c:v>51.91873483957967</c:v>
                </c:pt>
                <c:pt idx="153">
                  <c:v>51.85196504340157</c:v>
                </c:pt>
                <c:pt idx="154">
                  <c:v>51.818608222376632</c:v>
                </c:pt>
                <c:pt idx="155">
                  <c:v>51.751950526162581</c:v>
                </c:pt>
                <c:pt idx="156">
                  <c:v>51.685367147789421</c:v>
                </c:pt>
                <c:pt idx="157">
                  <c:v>51.585630703413216</c:v>
                </c:pt>
                <c:pt idx="158">
                  <c:v>51.519231676581967</c:v>
                </c:pt>
                <c:pt idx="159">
                  <c:v>51.419770223363983</c:v>
                </c:pt>
                <c:pt idx="160">
                  <c:v>51.320472300175147</c:v>
                </c:pt>
                <c:pt idx="161">
                  <c:v>51.353553505300255</c:v>
                </c:pt>
                <c:pt idx="162">
                  <c:v>51.287409143948828</c:v>
                </c:pt>
                <c:pt idx="163">
                  <c:v>51.155336206073386</c:v>
                </c:pt>
                <c:pt idx="164">
                  <c:v>51.122362693660961</c:v>
                </c:pt>
                <c:pt idx="165">
                  <c:v>51.056469056975907</c:v>
                </c:pt>
                <c:pt idx="166">
                  <c:v>50.892044552979698</c:v>
                </c:pt>
                <c:pt idx="167">
                  <c:v>50.957761479212465</c:v>
                </c:pt>
                <c:pt idx="168">
                  <c:v>50.859212409982803</c:v>
                </c:pt>
                <c:pt idx="169">
                  <c:v>50.793600569158116</c:v>
                </c:pt>
                <c:pt idx="170">
                  <c:v>50.728058396139268</c:v>
                </c:pt>
                <c:pt idx="171">
                  <c:v>50.597181816070105</c:v>
                </c:pt>
                <c:pt idx="172">
                  <c:v>50.531846793694044</c:v>
                </c:pt>
                <c:pt idx="173">
                  <c:v>50.564505731168957</c:v>
                </c:pt>
                <c:pt idx="174">
                  <c:v>50.433972484610713</c:v>
                </c:pt>
                <c:pt idx="175">
                  <c:v>50.336251133474818</c:v>
                </c:pt>
                <c:pt idx="176">
                  <c:v>50.303711164062818</c:v>
                </c:pt>
                <c:pt idx="177">
                  <c:v>50.206192172528624</c:v>
                </c:pt>
                <c:pt idx="178">
                  <c:v>50.173719356174452</c:v>
                </c:pt>
                <c:pt idx="179">
                  <c:v>50.076400927919877</c:v>
                </c:pt>
                <c:pt idx="180">
                  <c:v>50.043994668433015</c:v>
                </c:pt>
                <c:pt idx="181">
                  <c:v>49.94687502257387</c:v>
                </c:pt>
                <c:pt idx="182">
                  <c:v>49.979231752583615</c:v>
                </c:pt>
                <c:pt idx="183">
                  <c:v>49.849903303971701</c:v>
                </c:pt>
                <c:pt idx="184">
                  <c:v>49.817612099749034</c:v>
                </c:pt>
                <c:pt idx="185">
                  <c:v>49.688609822754415</c:v>
                </c:pt>
                <c:pt idx="186">
                  <c:v>49.688609822754415</c:v>
                </c:pt>
                <c:pt idx="187">
                  <c:v>49.559865874671551</c:v>
                </c:pt>
                <c:pt idx="188">
                  <c:v>49.49559005527405</c:v>
                </c:pt>
                <c:pt idx="189">
                  <c:v>49.463476059190619</c:v>
                </c:pt>
                <c:pt idx="190">
                  <c:v>49.431377958080553</c:v>
                </c:pt>
                <c:pt idx="191">
                  <c:v>49.303143794790373</c:v>
                </c:pt>
                <c:pt idx="192">
                  <c:v>49.303143794790373</c:v>
                </c:pt>
                <c:pt idx="193">
                  <c:v>49.175161125573212</c:v>
                </c:pt>
                <c:pt idx="194">
                  <c:v>49.175161125573212</c:v>
                </c:pt>
                <c:pt idx="195">
                  <c:v>49.111263400354105</c:v>
                </c:pt>
                <c:pt idx="196">
                  <c:v>49.015533041050055</c:v>
                </c:pt>
                <c:pt idx="197">
                  <c:v>48.951789883382517</c:v>
                </c:pt>
                <c:pt idx="198">
                  <c:v>48.951789883382517</c:v>
                </c:pt>
                <c:pt idx="199">
                  <c:v>48.888108069647146</c:v>
                </c:pt>
                <c:pt idx="200">
                  <c:v>48.792699769063482</c:v>
                </c:pt>
                <c:pt idx="201">
                  <c:v>48.697427954028342</c:v>
                </c:pt>
                <c:pt idx="202">
                  <c:v>48.665700854050201</c:v>
                </c:pt>
                <c:pt idx="203">
                  <c:v>48.570609596352242</c:v>
                </c:pt>
                <c:pt idx="204">
                  <c:v>48.538942412398832</c:v>
                </c:pt>
                <c:pt idx="205">
                  <c:v>48.475652696281472</c:v>
                </c:pt>
                <c:pt idx="206">
                  <c:v>48.412422293302114</c:v>
                </c:pt>
                <c:pt idx="207">
                  <c:v>48.34925093729737</c:v>
                </c:pt>
                <c:pt idx="208">
                  <c:v>48.286138363164824</c:v>
                </c:pt>
                <c:pt idx="209">
                  <c:v>48.223084306855796</c:v>
                </c:pt>
                <c:pt idx="210">
                  <c:v>48.160088505368108</c:v>
                </c:pt>
                <c:pt idx="211">
                  <c:v>48.128612368278461</c:v>
                </c:pt>
                <c:pt idx="212">
                  <c:v>48.097150696738872</c:v>
                </c:pt>
                <c:pt idx="213">
                  <c:v>48.00285214989924</c:v>
                </c:pt>
                <c:pt idx="214">
                  <c:v>47.940058184084918</c:v>
                </c:pt>
                <c:pt idx="215">
                  <c:v>47.845974187527503</c:v>
                </c:pt>
                <c:pt idx="216">
                  <c:v>47.845974187527503</c:v>
                </c:pt>
                <c:pt idx="217">
                  <c:v>47.720727154239398</c:v>
                </c:pt>
                <c:pt idx="218">
                  <c:v>47.752017762573004</c:v>
                </c:pt>
                <c:pt idx="219">
                  <c:v>47.689450592797236</c:v>
                </c:pt>
                <c:pt idx="220">
                  <c:v>47.595704872444145</c:v>
                </c:pt>
                <c:pt idx="221">
                  <c:v>47.502084434125948</c:v>
                </c:pt>
                <c:pt idx="222">
                  <c:v>47.408588428312676</c:v>
                </c:pt>
                <c:pt idx="223">
                  <c:v>47.408588428312676</c:v>
                </c:pt>
                <c:pt idx="224">
                  <c:v>47.315216010336606</c:v>
                </c:pt>
                <c:pt idx="225">
                  <c:v>47.315216010336606</c:v>
                </c:pt>
                <c:pt idx="226">
                  <c:v>47.253035976655589</c:v>
                </c:pt>
                <c:pt idx="227">
                  <c:v>47.221966340342561</c:v>
                </c:pt>
                <c:pt idx="228">
                  <c:v>47.066820730964345</c:v>
                </c:pt>
                <c:pt idx="229">
                  <c:v>47.097822945634007</c:v>
                </c:pt>
                <c:pt idx="230">
                  <c:v>47.035831908648078</c:v>
                </c:pt>
                <c:pt idx="231">
                  <c:v>46.942945490860069</c:v>
                </c:pt>
                <c:pt idx="232">
                  <c:v>46.850178508783152</c:v>
                </c:pt>
                <c:pt idx="233">
                  <c:v>46.881087616003569</c:v>
                </c:pt>
                <c:pt idx="234">
                  <c:v>46.757530145897547</c:v>
                </c:pt>
                <c:pt idx="235">
                  <c:v>46.664999590208637</c:v>
                </c:pt>
                <c:pt idx="236">
                  <c:v>46.634182111323959</c:v>
                </c:pt>
                <c:pt idx="237">
                  <c:v>46.634182111323959</c:v>
                </c:pt>
                <c:pt idx="238">
                  <c:v>46.541807376529384</c:v>
                </c:pt>
                <c:pt idx="239">
                  <c:v>46.541807376529384</c:v>
                </c:pt>
                <c:pt idx="240">
                  <c:v>46.449548571616688</c:v>
                </c:pt>
                <c:pt idx="241">
                  <c:v>46.388106713286653</c:v>
                </c:pt>
                <c:pt idx="242">
                  <c:v>46.326715789780742</c:v>
                </c:pt>
                <c:pt idx="243">
                  <c:v>46.296039355335083</c:v>
                </c:pt>
                <c:pt idx="244">
                  <c:v>46.173459785352065</c:v>
                </c:pt>
                <c:pt idx="245">
                  <c:v>46.173459785352065</c:v>
                </c:pt>
                <c:pt idx="246">
                  <c:v>46.081656770615325</c:v>
                </c:pt>
                <c:pt idx="247">
                  <c:v>46.020517023512319</c:v>
                </c:pt>
                <c:pt idx="248">
                  <c:v>45.989965742397978</c:v>
                </c:pt>
                <c:pt idx="249">
                  <c:v>45.959426817970147</c:v>
                </c:pt>
                <c:pt idx="250">
                  <c:v>45.928900221588613</c:v>
                </c:pt>
                <c:pt idx="251">
                  <c:v>45.806916545488605</c:v>
                </c:pt>
                <c:pt idx="252">
                  <c:v>45.837394115077672</c:v>
                </c:pt>
                <c:pt idx="253">
                  <c:v>45.745997934773492</c:v>
                </c:pt>
                <c:pt idx="254">
                  <c:v>45.685127839995246</c:v>
                </c:pt>
                <c:pt idx="255">
                  <c:v>45.593913171649746</c:v>
                </c:pt>
                <c:pt idx="256">
                  <c:v>45.624306035428361</c:v>
                </c:pt>
                <c:pt idx="257">
                  <c:v>45.563532296132301</c:v>
                </c:pt>
                <c:pt idx="258">
                  <c:v>45.472461319430771</c:v>
                </c:pt>
                <c:pt idx="259">
                  <c:v>45.442128117483115</c:v>
                </c:pt>
                <c:pt idx="260">
                  <c:v>45.351199493252466</c:v>
                </c:pt>
                <c:pt idx="261">
                  <c:v>45.290639284814453</c:v>
                </c:pt>
                <c:pt idx="262">
                  <c:v>45.290639284814453</c:v>
                </c:pt>
                <c:pt idx="263">
                  <c:v>45.230125918267795</c:v>
                </c:pt>
                <c:pt idx="264">
                  <c:v>45.139443216019664</c:v>
                </c:pt>
                <c:pt idx="265">
                  <c:v>45.109238831725001</c:v>
                </c:pt>
                <c:pt idx="266">
                  <c:v>45.048864674026085</c:v>
                </c:pt>
                <c:pt idx="267">
                  <c:v>45.018694846185504</c:v>
                </c:pt>
                <c:pt idx="268">
                  <c:v>44.958389556773902</c:v>
                </c:pt>
                <c:pt idx="269">
                  <c:v>44.868017132447882</c:v>
                </c:pt>
                <c:pt idx="270">
                  <c:v>44.868017132447882</c:v>
                </c:pt>
                <c:pt idx="271">
                  <c:v>44.777746672892761</c:v>
                </c:pt>
                <c:pt idx="272">
                  <c:v>44.717622655675704</c:v>
                </c:pt>
                <c:pt idx="273">
                  <c:v>44.717622655675704</c:v>
                </c:pt>
                <c:pt idx="274">
                  <c:v>44.597508753549313</c:v>
                </c:pt>
                <c:pt idx="275">
                  <c:v>44.537518443165915</c:v>
                </c:pt>
                <c:pt idx="276">
                  <c:v>44.537518443165915</c:v>
                </c:pt>
                <c:pt idx="277">
                  <c:v>44.507539855414329</c:v>
                </c:pt>
                <c:pt idx="278">
                  <c:v>44.387735338576633</c:v>
                </c:pt>
                <c:pt idx="279">
                  <c:v>44.387735338576633</c:v>
                </c:pt>
                <c:pt idx="280">
                  <c:v>44.387735338576633</c:v>
                </c:pt>
                <c:pt idx="281">
                  <c:v>44.268105296009978</c:v>
                </c:pt>
                <c:pt idx="282">
                  <c:v>44.238224850829397</c:v>
                </c:pt>
                <c:pt idx="283">
                  <c:v>44.208355179738263</c:v>
                </c:pt>
                <c:pt idx="284">
                  <c:v>44.118810551463099</c:v>
                </c:pt>
                <c:pt idx="285">
                  <c:v>44.088983717398015</c:v>
                </c:pt>
                <c:pt idx="286">
                  <c:v>44.02936195738846</c:v>
                </c:pt>
                <c:pt idx="287">
                  <c:v>44.02936195738846</c:v>
                </c:pt>
                <c:pt idx="288">
                  <c:v>44.02936195738846</c:v>
                </c:pt>
                <c:pt idx="289">
                  <c:v>43.880492488372006</c:v>
                </c:pt>
                <c:pt idx="290">
                  <c:v>43.791296592926081</c:v>
                </c:pt>
                <c:pt idx="291">
                  <c:v>43.821018135426293</c:v>
                </c:pt>
                <c:pt idx="292">
                  <c:v>43.761585439184977</c:v>
                </c:pt>
                <c:pt idx="293">
                  <c:v>43.702194196548973</c:v>
                </c:pt>
                <c:pt idx="294">
                  <c:v>43.672514057036778</c:v>
                </c:pt>
                <c:pt idx="295">
                  <c:v>43.613184615374003</c:v>
                </c:pt>
                <c:pt idx="296">
                  <c:v>43.524267168699652</c:v>
                </c:pt>
                <c:pt idx="297">
                  <c:v>43.524267168699652</c:v>
                </c:pt>
                <c:pt idx="298">
                  <c:v>43.524267168699652</c:v>
                </c:pt>
                <c:pt idx="299">
                  <c:v>43.43544117895663</c:v>
                </c:pt>
                <c:pt idx="300">
                  <c:v>43.405852722807786</c:v>
                </c:pt>
                <c:pt idx="301">
                  <c:v>43.317147626995727</c:v>
                </c:pt>
                <c:pt idx="302">
                  <c:v>43.228532419117819</c:v>
                </c:pt>
                <c:pt idx="303">
                  <c:v>43.258060875452671</c:v>
                </c:pt>
                <c:pt idx="304">
                  <c:v>43.199013876155142</c:v>
                </c:pt>
                <c:pt idx="305">
                  <c:v>43.169505221921654</c:v>
                </c:pt>
                <c:pt idx="306">
                  <c:v>43.110517481254213</c:v>
                </c:pt>
                <c:pt idx="307">
                  <c:v>43.081038345717865</c:v>
                </c:pt>
                <c:pt idx="308">
                  <c:v>43.022109421757278</c:v>
                </c:pt>
                <c:pt idx="309">
                  <c:v>42.904368278662581</c:v>
                </c:pt>
                <c:pt idx="310">
                  <c:v>42.874957164392534</c:v>
                </c:pt>
                <c:pt idx="311">
                  <c:v>42.874957164392534</c:v>
                </c:pt>
                <c:pt idx="312">
                  <c:v>42.816163771816669</c:v>
                </c:pt>
                <c:pt idx="313">
                  <c:v>42.728045410247454</c:v>
                </c:pt>
                <c:pt idx="314">
                  <c:v>42.698691653884474</c:v>
                </c:pt>
                <c:pt idx="315">
                  <c:v>42.640012543139669</c:v>
                </c:pt>
                <c:pt idx="316">
                  <c:v>42.640012543139669</c:v>
                </c:pt>
                <c:pt idx="317">
                  <c:v>42.640012543139669</c:v>
                </c:pt>
                <c:pt idx="318">
                  <c:v>42.552064522496238</c:v>
                </c:pt>
                <c:pt idx="319">
                  <c:v>42.522767258787624</c:v>
                </c:pt>
                <c:pt idx="320">
                  <c:v>42.493479326923108</c:v>
                </c:pt>
                <c:pt idx="321">
                  <c:v>42.434931363582805</c:v>
                </c:pt>
                <c:pt idx="322">
                  <c:v>42.347178813641122</c:v>
                </c:pt>
                <c:pt idx="323">
                  <c:v>42.376420442525728</c:v>
                </c:pt>
                <c:pt idx="324">
                  <c:v>42.230303958164377</c:v>
                </c:pt>
                <c:pt idx="325">
                  <c:v>42.171921196966011</c:v>
                </c:pt>
                <c:pt idx="326">
                  <c:v>42.171921196966011</c:v>
                </c:pt>
                <c:pt idx="327">
                  <c:v>42.171921196966011</c:v>
                </c:pt>
                <c:pt idx="328">
                  <c:v>42.084414860638944</c:v>
                </c:pt>
                <c:pt idx="329">
                  <c:v>41.99698933033023</c:v>
                </c:pt>
                <c:pt idx="330">
                  <c:v>41.99698933033023</c:v>
                </c:pt>
                <c:pt idx="331">
                  <c:v>41.938750225347405</c:v>
                </c:pt>
                <c:pt idx="332">
                  <c:v>41.880546569380115</c:v>
                </c:pt>
                <c:pt idx="333">
                  <c:v>41.82237817742898</c:v>
                </c:pt>
                <c:pt idx="334">
                  <c:v>41.764244864996193</c:v>
                </c:pt>
                <c:pt idx="335">
                  <c:v>41.764244864996193</c:v>
                </c:pt>
                <c:pt idx="336">
                  <c:v>41.735191306079848</c:v>
                </c:pt>
                <c:pt idx="337">
                  <c:v>41.677110268079339</c:v>
                </c:pt>
                <c:pt idx="338">
                  <c:v>41.648082743180261</c:v>
                </c:pt>
                <c:pt idx="339">
                  <c:v>41.619063850523048</c:v>
                </c:pt>
                <c:pt idx="340">
                  <c:v>41.561051870640043</c:v>
                </c:pt>
                <c:pt idx="341">
                  <c:v>41.503074146144705</c:v>
                </c:pt>
                <c:pt idx="342">
                  <c:v>41.445130495233165</c:v>
                </c:pt>
                <c:pt idx="343">
                  <c:v>41.416171390688476</c:v>
                </c:pt>
                <c:pt idx="344">
                  <c:v>41.358278510315557</c:v>
                </c:pt>
                <c:pt idx="345">
                  <c:v>41.329344689333659</c:v>
                </c:pt>
                <c:pt idx="346">
                  <c:v>41.300419251101331</c:v>
                </c:pt>
                <c:pt idx="347">
                  <c:v>41.242593432900385</c:v>
                </c:pt>
                <c:pt idx="348">
                  <c:v>41.213693008011951</c:v>
                </c:pt>
                <c:pt idx="349">
                  <c:v>41.213693008011951</c:v>
                </c:pt>
                <c:pt idx="350">
                  <c:v>41.127041401283094</c:v>
                </c:pt>
                <c:pt idx="351">
                  <c:v>41.069314829892058</c:v>
                </c:pt>
                <c:pt idx="352">
                  <c:v>41.040463827219106</c:v>
                </c:pt>
                <c:pt idx="353">
                  <c:v>41.011620983558053</c:v>
                </c:pt>
                <c:pt idx="354">
                  <c:v>41.069314829892058</c:v>
                </c:pt>
                <c:pt idx="355">
                  <c:v>40.925141184615299</c:v>
                </c:pt>
                <c:pt idx="356">
                  <c:v>40.867528373811872</c:v>
                </c:pt>
                <c:pt idx="357">
                  <c:v>40.781169298508843</c:v>
                </c:pt>
                <c:pt idx="358">
                  <c:v>40.809947667547604</c:v>
                </c:pt>
                <c:pt idx="359">
                  <c:v>40.752398889529083</c:v>
                </c:pt>
                <c:pt idx="360">
                  <c:v>40.752398889529083</c:v>
                </c:pt>
                <c:pt idx="361">
                  <c:v>40.666135203395356</c:v>
                </c:pt>
                <c:pt idx="362">
                  <c:v>40.608665477568486</c:v>
                </c:pt>
                <c:pt idx="363">
                  <c:v>40.608665477568486</c:v>
                </c:pt>
                <c:pt idx="364">
                  <c:v>40.522519549276637</c:v>
                </c:pt>
                <c:pt idx="365">
                  <c:v>40.608665477568486</c:v>
                </c:pt>
                <c:pt idx="366">
                  <c:v>40.493819795482722</c:v>
                </c:pt>
                <c:pt idx="367">
                  <c:v>40.37909797924965</c:v>
                </c:pt>
                <c:pt idx="368">
                  <c:v>40.37909797924965</c:v>
                </c:pt>
                <c:pt idx="369">
                  <c:v>40.37909797924965</c:v>
                </c:pt>
                <c:pt idx="370">
                  <c:v>40.235867783810747</c:v>
                </c:pt>
                <c:pt idx="371">
                  <c:v>40.264498642443378</c:v>
                </c:pt>
                <c:pt idx="372">
                  <c:v>40.235867783810747</c:v>
                </c:pt>
                <c:pt idx="373">
                  <c:v>40.178628686668148</c:v>
                </c:pt>
                <c:pt idx="374">
                  <c:v>40.150020405242302</c:v>
                </c:pt>
                <c:pt idx="375">
                  <c:v>40.121419606678081</c:v>
                </c:pt>
                <c:pt idx="376">
                  <c:v>40.121419606678081</c:v>
                </c:pt>
                <c:pt idx="377">
                  <c:v>40.035661894327312</c:v>
                </c:pt>
                <c:pt idx="378">
                  <c:v>39.978527108818056</c:v>
                </c:pt>
                <c:pt idx="379">
                  <c:v>39.949970758992144</c:v>
                </c:pt>
                <c:pt idx="380">
                  <c:v>39.892880038961437</c:v>
                </c:pt>
                <c:pt idx="381">
                  <c:v>39.835818483727166</c:v>
                </c:pt>
                <c:pt idx="382">
                  <c:v>39.864345626335037</c:v>
                </c:pt>
                <c:pt idx="383">
                  <c:v>39.7502804646291</c:v>
                </c:pt>
                <c:pt idx="384">
                  <c:v>39.72178219082906</c:v>
                </c:pt>
                <c:pt idx="385">
                  <c:v>39.72178219082906</c:v>
                </c:pt>
                <c:pt idx="386">
                  <c:v>39.664807115710403</c:v>
                </c:pt>
                <c:pt idx="387">
                  <c:v>39.607860530472429</c:v>
                </c:pt>
                <c:pt idx="388">
                  <c:v>39.607860530472429</c:v>
                </c:pt>
                <c:pt idx="389">
                  <c:v>39.494052158863553</c:v>
                </c:pt>
                <c:pt idx="390">
                  <c:v>39.522493704210333</c:v>
                </c:pt>
                <c:pt idx="391">
                  <c:v>39.465617610418832</c:v>
                </c:pt>
                <c:pt idx="392">
                  <c:v>39.43719003802952</c:v>
                </c:pt>
                <c:pt idx="393">
                  <c:v>39.380355738143926</c:v>
                </c:pt>
                <c:pt idx="394">
                  <c:v>39.266769936294558</c:v>
                </c:pt>
                <c:pt idx="395">
                  <c:v>39.351948969067536</c:v>
                </c:pt>
                <c:pt idx="396">
                  <c:v>39.351948969067536</c:v>
                </c:pt>
                <c:pt idx="397">
                  <c:v>39.238390614483052</c:v>
                </c:pt>
                <c:pt idx="398">
                  <c:v>39.266769936294558</c:v>
                </c:pt>
                <c:pt idx="399">
                  <c:v>39.181652380490959</c:v>
                </c:pt>
                <c:pt idx="400">
                  <c:v>39.124941221812598</c:v>
                </c:pt>
                <c:pt idx="401">
                  <c:v>39.124941221812598</c:v>
                </c:pt>
                <c:pt idx="402">
                  <c:v>39.068256973719912</c:v>
                </c:pt>
                <c:pt idx="403">
                  <c:v>38.983280699436925</c:v>
                </c:pt>
                <c:pt idx="404">
                  <c:v>39.011599471830749</c:v>
                </c:pt>
                <c:pt idx="405">
                  <c:v>39.011599471830749</c:v>
                </c:pt>
                <c:pt idx="406">
                  <c:v>38.954968552105946</c:v>
                </c:pt>
                <c:pt idx="407">
                  <c:v>38.87007165607762</c:v>
                </c:pt>
                <c:pt idx="408">
                  <c:v>38.87007165607762</c:v>
                </c:pt>
                <c:pt idx="409">
                  <c:v>38.84178580469063</c:v>
                </c:pt>
                <c:pt idx="410">
                  <c:v>38.756967307244544</c:v>
                </c:pt>
                <c:pt idx="411">
                  <c:v>38.756967307244544</c:v>
                </c:pt>
                <c:pt idx="412">
                  <c:v>38.728707425911956</c:v>
                </c:pt>
                <c:pt idx="413">
                  <c:v>38.728707425911956</c:v>
                </c:pt>
                <c:pt idx="414">
                  <c:v>38.615732115513332</c:v>
                </c:pt>
                <c:pt idx="415">
                  <c:v>38.615732115513332</c:v>
                </c:pt>
                <c:pt idx="416">
                  <c:v>38.531067492096824</c:v>
                </c:pt>
                <c:pt idx="417">
                  <c:v>38.474655944999022</c:v>
                </c:pt>
                <c:pt idx="418">
                  <c:v>38.474655944999022</c:v>
                </c:pt>
                <c:pt idx="419">
                  <c:v>38.446459571628679</c:v>
                </c:pt>
                <c:pt idx="420">
                  <c:v>38.390085524815845</c:v>
                </c:pt>
                <c:pt idx="421">
                  <c:v>38.418269438256402</c:v>
                </c:pt>
                <c:pt idx="422">
                  <c:v>38.390085524815845</c:v>
                </c:pt>
                <c:pt idx="423">
                  <c:v>38.361907811260096</c:v>
                </c:pt>
                <c:pt idx="424">
                  <c:v>38.249258555621545</c:v>
                </c:pt>
                <c:pt idx="425">
                  <c:v>38.277411669721936</c:v>
                </c:pt>
                <c:pt idx="426">
                  <c:v>38.192970607303899</c:v>
                </c:pt>
                <c:pt idx="427">
                  <c:v>38.164835733241027</c:v>
                </c:pt>
                <c:pt idx="428">
                  <c:v>38.136706899376321</c:v>
                </c:pt>
                <c:pt idx="429">
                  <c:v>38.108584085833769</c:v>
                </c:pt>
                <c:pt idx="430">
                  <c:v>38.024251568656844</c:v>
                </c:pt>
                <c:pt idx="431">
                  <c:v>38.108584085833769</c:v>
                </c:pt>
                <c:pt idx="432">
                  <c:v>37.939972520615406</c:v>
                </c:pt>
                <c:pt idx="433">
                  <c:v>37.996152638012788</c:v>
                </c:pt>
                <c:pt idx="434">
                  <c:v>37.911891294348372</c:v>
                </c:pt>
                <c:pt idx="435">
                  <c:v>37.911891294348372</c:v>
                </c:pt>
                <c:pt idx="436">
                  <c:v>37.855746408028359</c:v>
                </c:pt>
                <c:pt idx="437">
                  <c:v>37.799624812003096</c:v>
                </c:pt>
                <c:pt idx="438">
                  <c:v>37.827682708569299</c:v>
                </c:pt>
                <c:pt idx="439">
                  <c:v>37.743526348931809</c:v>
                </c:pt>
                <c:pt idx="440">
                  <c:v>37.687450861754797</c:v>
                </c:pt>
                <c:pt idx="441">
                  <c:v>37.659421685121686</c:v>
                </c:pt>
                <c:pt idx="442">
                  <c:v>37.603380367907448</c:v>
                </c:pt>
                <c:pt idx="443">
                  <c:v>37.631398193690764</c:v>
                </c:pt>
                <c:pt idx="444">
                  <c:v>37.519360689152869</c:v>
                </c:pt>
                <c:pt idx="445">
                  <c:v>37.547361635150565</c:v>
                </c:pt>
                <c:pt idx="446">
                  <c:v>37.547361635150565</c:v>
                </c:pt>
                <c:pt idx="447">
                  <c:v>37.407412586536836</c:v>
                </c:pt>
                <c:pt idx="448">
                  <c:v>37.463375540484982</c:v>
                </c:pt>
                <c:pt idx="449">
                  <c:v>37.379439384001017</c:v>
                </c:pt>
                <c:pt idx="450">
                  <c:v>37.351471671880098</c:v>
                </c:pt>
                <c:pt idx="451">
                  <c:v>37.295552641349275</c:v>
                </c:pt>
                <c:pt idx="452">
                  <c:v>37.323509430786601</c:v>
                </c:pt>
                <c:pt idx="453">
                  <c:v>37.2676012842131</c:v>
                </c:pt>
                <c:pt idx="454">
                  <c:v>37.239655340039121</c:v>
                </c:pt>
                <c:pt idx="455">
                  <c:v>37.155849792140984</c:v>
                </c:pt>
                <c:pt idx="456">
                  <c:v>37.183779613302093</c:v>
                </c:pt>
                <c:pt idx="457">
                  <c:v>37.127925306745809</c:v>
                </c:pt>
                <c:pt idx="458">
                  <c:v>37.072092266230463</c:v>
                </c:pt>
                <c:pt idx="459">
                  <c:v>37.016280337866355</c:v>
                </c:pt>
                <c:pt idx="460">
                  <c:v>37.044183672637914</c:v>
                </c:pt>
                <c:pt idx="461">
                  <c:v>37.016280337866355</c:v>
                </c:pt>
                <c:pt idx="462">
                  <c:v>36.960489368011324</c:v>
                </c:pt>
                <c:pt idx="463">
                  <c:v>36.960489368011324</c:v>
                </c:pt>
                <c:pt idx="464">
                  <c:v>36.904719203268215</c:v>
                </c:pt>
                <c:pt idx="465">
                  <c:v>36.876841874943423</c:v>
                </c:pt>
                <c:pt idx="466">
                  <c:v>36.821102630778419</c:v>
                </c:pt>
                <c:pt idx="467">
                  <c:v>36.848969690482434</c:v>
                </c:pt>
                <c:pt idx="468">
                  <c:v>36.821102630778419</c:v>
                </c:pt>
                <c:pt idx="469">
                  <c:v>36.737532009361964</c:v>
                </c:pt>
                <c:pt idx="470">
                  <c:v>36.737532009361964</c:v>
                </c:pt>
                <c:pt idx="471">
                  <c:v>36.709685257913129</c:v>
                </c:pt>
                <c:pt idx="472">
                  <c:v>36.626175104168546</c:v>
                </c:pt>
                <c:pt idx="473">
                  <c:v>36.626175104168546</c:v>
                </c:pt>
                <c:pt idx="474">
                  <c:v>36.626175104168546</c:v>
                </c:pt>
                <c:pt idx="475">
                  <c:v>36.570526562163693</c:v>
                </c:pt>
                <c:pt idx="476">
                  <c:v>36.487090710513797</c:v>
                </c:pt>
                <c:pt idx="477">
                  <c:v>36.542709702380556</c:v>
                </c:pt>
                <c:pt idx="478">
                  <c:v>36.459288540576487</c:v>
                </c:pt>
                <c:pt idx="479">
                  <c:v>36.459288540576487</c:v>
                </c:pt>
                <c:pt idx="480">
                  <c:v>36.431491229423877</c:v>
                </c:pt>
                <c:pt idx="481">
                  <c:v>36.375911107917382</c:v>
                </c:pt>
                <c:pt idx="482">
                  <c:v>36.459288540576487</c:v>
                </c:pt>
                <c:pt idx="483">
                  <c:v>36.264808339973946</c:v>
                </c:pt>
                <c:pt idx="484">
                  <c:v>36.320350195019977</c:v>
                </c:pt>
                <c:pt idx="485">
                  <c:v>36.209285392235792</c:v>
                </c:pt>
                <c:pt idx="486">
                  <c:v>36.237044512092055</c:v>
                </c:pt>
                <c:pt idx="487">
                  <c:v>36.181530961620304</c:v>
                </c:pt>
                <c:pt idx="488">
                  <c:v>36.153781201473805</c:v>
                </c:pt>
                <c:pt idx="489">
                  <c:v>36.153781201473805</c:v>
                </c:pt>
                <c:pt idx="490">
                  <c:v>36.015101801670582</c:v>
                </c:pt>
                <c:pt idx="491">
                  <c:v>36.098295617565661</c:v>
                </c:pt>
                <c:pt idx="492">
                  <c:v>36.070559756325217</c:v>
                </c:pt>
                <c:pt idx="493">
                  <c:v>35.987379670854089</c:v>
                </c:pt>
                <c:pt idx="494">
                  <c:v>36.015101801670582</c:v>
                </c:pt>
                <c:pt idx="495">
                  <c:v>35.931949008831317</c:v>
                </c:pt>
                <c:pt idx="496">
                  <c:v>35.876536355218931</c:v>
                </c:pt>
                <c:pt idx="497">
                  <c:v>35.876536355218931</c:v>
                </c:pt>
                <c:pt idx="498">
                  <c:v>35.876536355218931</c:v>
                </c:pt>
                <c:pt idx="499">
                  <c:v>35.848836734961679</c:v>
                </c:pt>
                <c:pt idx="500">
                  <c:v>35.765764476974958</c:v>
                </c:pt>
                <c:pt idx="501">
                  <c:v>35.765764476974958</c:v>
                </c:pt>
                <c:pt idx="502">
                  <c:v>35.738082529919588</c:v>
                </c:pt>
                <c:pt idx="503">
                  <c:v>35.710404954703485</c:v>
                </c:pt>
                <c:pt idx="504">
                  <c:v>35.682731732765909</c:v>
                </c:pt>
                <c:pt idx="505">
                  <c:v>35.710404954703485</c:v>
                </c:pt>
                <c:pt idx="506">
                  <c:v>35.599738001192854</c:v>
                </c:pt>
                <c:pt idx="507">
                  <c:v>35.57208200699597</c:v>
                </c:pt>
                <c:pt idx="508">
                  <c:v>35.544430273448725</c:v>
                </c:pt>
                <c:pt idx="509">
                  <c:v>35.544430273448725</c:v>
                </c:pt>
                <c:pt idx="510">
                  <c:v>35.406234868654515</c:v>
                </c:pt>
                <c:pt idx="511">
                  <c:v>35.516782782059785</c:v>
                </c:pt>
                <c:pt idx="512">
                  <c:v>35.406234868654515</c:v>
                </c:pt>
                <c:pt idx="513">
                  <c:v>35.378608311080256</c:v>
                </c:pt>
                <c:pt idx="514">
                  <c:v>35.378608311080256</c:v>
                </c:pt>
                <c:pt idx="515">
                  <c:v>35.378608311080256</c:v>
                </c:pt>
                <c:pt idx="516">
                  <c:v>35.350985884951193</c:v>
                </c:pt>
                <c:pt idx="517">
                  <c:v>35.21293508188085</c:v>
                </c:pt>
                <c:pt idx="518">
                  <c:v>35.21293508188085</c:v>
                </c:pt>
                <c:pt idx="519">
                  <c:v>35.24053712677452</c:v>
                </c:pt>
                <c:pt idx="520">
                  <c:v>35.157743037114173</c:v>
                </c:pt>
                <c:pt idx="521">
                  <c:v>35.185337058110733</c:v>
                </c:pt>
                <c:pt idx="522">
                  <c:v>35.130153000551552</c:v>
                </c:pt>
                <c:pt idx="523">
                  <c:v>35.130153000551552</c:v>
                </c:pt>
                <c:pt idx="524">
                  <c:v>35.074984807421068</c:v>
                </c:pt>
                <c:pt idx="525">
                  <c:v>35.047406614225167</c:v>
                </c:pt>
                <c:pt idx="526">
                  <c:v>35.019832332206981</c:v>
                </c:pt>
                <c:pt idx="527">
                  <c:v>34.992261943077658</c:v>
                </c:pt>
                <c:pt idx="528">
                  <c:v>34.964695428558272</c:v>
                </c:pt>
                <c:pt idx="529">
                  <c:v>34.937132770379776</c:v>
                </c:pt>
                <c:pt idx="530">
                  <c:v>34.88201895001815</c:v>
                </c:pt>
                <c:pt idx="531">
                  <c:v>34.88201895001815</c:v>
                </c:pt>
                <c:pt idx="532">
                  <c:v>34.88201895001815</c:v>
                </c:pt>
                <c:pt idx="533">
                  <c:v>34.854467751345616</c:v>
                </c:pt>
                <c:pt idx="534">
                  <c:v>34.771836782625812</c:v>
                </c:pt>
                <c:pt idx="535">
                  <c:v>34.854467751345616</c:v>
                </c:pt>
                <c:pt idx="536">
                  <c:v>34.716768144137141</c:v>
                </c:pt>
                <c:pt idx="537">
                  <c:v>34.744300608113917</c:v>
                </c:pt>
                <c:pt idx="538">
                  <c:v>34.689239372512027</c:v>
                </c:pt>
                <c:pt idx="539">
                  <c:v>34.716768144137141</c:v>
                </c:pt>
                <c:pt idx="540">
                  <c:v>34.63419283362866</c:v>
                </c:pt>
                <c:pt idx="541">
                  <c:v>34.606675030048997</c:v>
                </c:pt>
                <c:pt idx="542">
                  <c:v>34.579160846178013</c:v>
                </c:pt>
                <c:pt idx="543">
                  <c:v>34.551650263877342</c:v>
                </c:pt>
                <c:pt idx="544">
                  <c:v>34.524143265017386</c:v>
                </c:pt>
                <c:pt idx="545">
                  <c:v>34.524143265017386</c:v>
                </c:pt>
                <c:pt idx="546">
                  <c:v>34.469139945144917</c:v>
                </c:pt>
                <c:pt idx="547">
                  <c:v>34.41415074169737</c:v>
                </c:pt>
                <c:pt idx="548">
                  <c:v>34.469139945144917</c:v>
                </c:pt>
                <c:pt idx="549">
                  <c:v>34.41415074169737</c:v>
                </c:pt>
                <c:pt idx="550">
                  <c:v>34.359175509947853</c:v>
                </c:pt>
                <c:pt idx="551">
                  <c:v>34.331693088269425</c:v>
                </c:pt>
                <c:pt idx="552">
                  <c:v>34.359175509947853</c:v>
                </c:pt>
                <c:pt idx="553">
                  <c:v>34.249266383303642</c:v>
                </c:pt>
                <c:pt idx="554">
                  <c:v>34.249266383303642</c:v>
                </c:pt>
                <c:pt idx="555">
                  <c:v>34.249266383303642</c:v>
                </c:pt>
                <c:pt idx="556">
                  <c:v>34.194332199616788</c:v>
                </c:pt>
                <c:pt idx="557">
                  <c:v>34.166870139572147</c:v>
                </c:pt>
                <c:pt idx="558">
                  <c:v>34.194332199616788</c:v>
                </c:pt>
                <c:pt idx="559">
                  <c:v>34.166870139572147</c:v>
                </c:pt>
                <c:pt idx="560">
                  <c:v>34.111955993011883</c:v>
                </c:pt>
                <c:pt idx="561">
                  <c:v>34.057055024489074</c:v>
                </c:pt>
                <c:pt idx="562">
                  <c:v>34.029609437019808</c:v>
                </c:pt>
                <c:pt idx="563">
                  <c:v>34.057055024489074</c:v>
                </c:pt>
                <c:pt idx="564">
                  <c:v>34.029609437019808</c:v>
                </c:pt>
                <c:pt idx="565">
                  <c:v>33.974727965787373</c:v>
                </c:pt>
                <c:pt idx="566">
                  <c:v>33.974727965787373</c:v>
                </c:pt>
                <c:pt idx="567">
                  <c:v>33.919859313078298</c:v>
                </c:pt>
                <c:pt idx="568">
                  <c:v>33.865003335292407</c:v>
                </c:pt>
                <c:pt idx="569">
                  <c:v>34.002167090108642</c:v>
                </c:pt>
                <c:pt idx="570">
                  <c:v>33.837580054651852</c:v>
                </c:pt>
                <c:pt idx="571">
                  <c:v>33.782742820249346</c:v>
                </c:pt>
                <c:pt idx="572">
                  <c:v>33.782742820249346</c:v>
                </c:pt>
                <c:pt idx="573">
                  <c:v>33.75532883065766</c:v>
                </c:pt>
                <c:pt idx="574">
                  <c:v>33.727917902263869</c:v>
                </c:pt>
                <c:pt idx="575">
                  <c:v>33.673105157484891</c:v>
                </c:pt>
                <c:pt idx="576">
                  <c:v>33.645703305323686</c:v>
                </c:pt>
                <c:pt idx="577">
                  <c:v>33.700510017170046</c:v>
                </c:pt>
                <c:pt idx="578">
                  <c:v>33.618304442808224</c:v>
                </c:pt>
                <c:pt idx="579">
                  <c:v>33.645703305323686</c:v>
                </c:pt>
                <c:pt idx="580">
                  <c:v>33.59090855206675</c:v>
                </c:pt>
                <c:pt idx="581">
                  <c:v>33.673105157484891</c:v>
                </c:pt>
                <c:pt idx="582">
                  <c:v>33.563515615233868</c:v>
                </c:pt>
                <c:pt idx="583">
                  <c:v>33.563515615233868</c:v>
                </c:pt>
                <c:pt idx="584">
                  <c:v>33.536125614450498</c:v>
                </c:pt>
                <c:pt idx="585">
                  <c:v>33.453973049899695</c:v>
                </c:pt>
                <c:pt idx="586">
                  <c:v>33.453973049899695</c:v>
                </c:pt>
                <c:pt idx="587">
                  <c:v>33.481354349627047</c:v>
                </c:pt>
                <c:pt idx="588">
                  <c:v>33.481354349627047</c:v>
                </c:pt>
                <c:pt idx="589">
                  <c:v>33.399219026640921</c:v>
                </c:pt>
                <c:pt idx="590">
                  <c:v>33.399219026640921</c:v>
                </c:pt>
                <c:pt idx="591">
                  <c:v>33.344476319482155</c:v>
                </c:pt>
                <c:pt idx="592">
                  <c:v>33.344476319482155</c:v>
                </c:pt>
                <c:pt idx="593">
                  <c:v>33.289744785911296</c:v>
                </c:pt>
                <c:pt idx="594">
                  <c:v>33.317109164901666</c:v>
                </c:pt>
                <c:pt idx="595">
                  <c:v>33.235024283507265</c:v>
                </c:pt>
                <c:pt idx="596">
                  <c:v>33.207668124510562</c:v>
                </c:pt>
                <c:pt idx="597">
                  <c:v>33.207668124510562</c:v>
                </c:pt>
                <c:pt idx="598">
                  <c:v>33.125615802957284</c:v>
                </c:pt>
                <c:pt idx="599">
                  <c:v>33.152963902010946</c:v>
                </c:pt>
                <c:pt idx="600">
                  <c:v>33.125615802957284</c:v>
                </c:pt>
                <c:pt idx="601">
                  <c:v>33.070927540404597</c:v>
                </c:pt>
                <c:pt idx="602">
                  <c:v>33.098270355009291</c:v>
                </c:pt>
                <c:pt idx="603">
                  <c:v>33.098270355009291</c:v>
                </c:pt>
                <c:pt idx="604">
                  <c:v>33.043587341385887</c:v>
                </c:pt>
                <c:pt idx="605">
                  <c:v>33.016249740200877</c:v>
                </c:pt>
                <c:pt idx="606">
                  <c:v>33.043587341385887</c:v>
                </c:pt>
                <c:pt idx="607">
                  <c:v>33.016249740200877</c:v>
                </c:pt>
                <c:pt idx="608">
                  <c:v>32.988914719102205</c:v>
                </c:pt>
                <c:pt idx="609">
                  <c:v>32.934252346198747</c:v>
                </c:pt>
                <c:pt idx="610">
                  <c:v>32.906924958923334</c:v>
                </c:pt>
                <c:pt idx="611">
                  <c:v>32.879600080792869</c:v>
                </c:pt>
                <c:pt idx="612">
                  <c:v>32.824957781076598</c:v>
                </c:pt>
                <c:pt idx="613">
                  <c:v>32.879600080792869</c:v>
                </c:pt>
                <c:pt idx="614">
                  <c:v>32.852277694083675</c:v>
                </c:pt>
                <c:pt idx="615">
                  <c:v>32.797640324056964</c:v>
                </c:pt>
                <c:pt idx="616">
                  <c:v>32.743012707143187</c:v>
                </c:pt>
                <c:pt idx="617">
                  <c:v>32.797640324056964</c:v>
                </c:pt>
                <c:pt idx="618">
                  <c:v>32.743012707143187</c:v>
                </c:pt>
                <c:pt idx="619">
                  <c:v>32.661089259060347</c:v>
                </c:pt>
                <c:pt idx="620">
                  <c:v>32.770325305314479</c:v>
                </c:pt>
                <c:pt idx="621">
                  <c:v>32.661089259060347</c:v>
                </c:pt>
                <c:pt idx="622">
                  <c:v>32.579186959104945</c:v>
                </c:pt>
                <c:pt idx="623">
                  <c:v>32.551890809514447</c:v>
                </c:pt>
                <c:pt idx="624">
                  <c:v>32.579186959104945</c:v>
                </c:pt>
                <c:pt idx="625">
                  <c:v>32.579186959104945</c:v>
                </c:pt>
                <c:pt idx="626">
                  <c:v>32.497305329876994</c:v>
                </c:pt>
                <c:pt idx="627">
                  <c:v>32.551890809514447</c:v>
                </c:pt>
                <c:pt idx="628">
                  <c:v>32.470015964493584</c:v>
                </c:pt>
                <c:pt idx="629">
                  <c:v>32.470015964493584</c:v>
                </c:pt>
                <c:pt idx="630">
                  <c:v>32.497305329876994</c:v>
                </c:pt>
                <c:pt idx="631">
                  <c:v>32.442728825182101</c:v>
                </c:pt>
                <c:pt idx="632">
                  <c:v>32.470015964493584</c:v>
                </c:pt>
                <c:pt idx="633">
                  <c:v>32.38816115414113</c:v>
                </c:pt>
                <c:pt idx="634">
                  <c:v>32.360880587103324</c:v>
                </c:pt>
                <c:pt idx="635">
                  <c:v>32.360880587103324</c:v>
                </c:pt>
                <c:pt idx="636">
                  <c:v>32.306325901747194</c:v>
                </c:pt>
                <c:pt idx="637">
                  <c:v>32.279051748140219</c:v>
                </c:pt>
                <c:pt idx="638">
                  <c:v>32.251779697060094</c:v>
                </c:pt>
                <c:pt idx="639">
                  <c:v>32.306325901747194</c:v>
                </c:pt>
                <c:pt idx="640">
                  <c:v>32.306325901747194</c:v>
                </c:pt>
                <c:pt idx="641">
                  <c:v>32.19724183193707</c:v>
                </c:pt>
                <c:pt idx="642">
                  <c:v>32.224509730870253</c:v>
                </c:pt>
                <c:pt idx="643">
                  <c:v>32.19724183193707</c:v>
                </c:pt>
                <c:pt idx="644">
                  <c:v>32.142712165320759</c:v>
                </c:pt>
                <c:pt idx="645">
                  <c:v>32.142712165320759</c:v>
                </c:pt>
                <c:pt idx="646">
                  <c:v>32.088190556199237</c:v>
                </c:pt>
                <c:pt idx="647">
                  <c:v>32.169975982629865</c:v>
                </c:pt>
                <c:pt idx="648">
                  <c:v>32.060932729144703</c:v>
                </c:pt>
                <c:pt idx="649">
                  <c:v>32.033676863603894</c:v>
                </c:pt>
                <c:pt idx="650">
                  <c:v>32.088190556199237</c:v>
                </c:pt>
                <c:pt idx="651">
                  <c:v>32.088190556199237</c:v>
                </c:pt>
                <c:pt idx="652">
                  <c:v>32.033676863603894</c:v>
                </c:pt>
                <c:pt idx="653">
                  <c:v>31.979170946607216</c:v>
                </c:pt>
                <c:pt idx="654">
                  <c:v>31.979170946607216</c:v>
                </c:pt>
                <c:pt idx="655">
                  <c:v>31.979170946607216</c:v>
                </c:pt>
                <c:pt idx="656">
                  <c:v>31.842939247868767</c:v>
                </c:pt>
                <c:pt idx="657">
                  <c:v>31.842939247868767</c:v>
                </c:pt>
                <c:pt idx="658">
                  <c:v>31.897426342176171</c:v>
                </c:pt>
                <c:pt idx="659">
                  <c:v>31.815698440505763</c:v>
                </c:pt>
                <c:pt idx="660">
                  <c:v>31.788459436206473</c:v>
                </c:pt>
                <c:pt idx="661">
                  <c:v>31.870181875892555</c:v>
                </c:pt>
                <c:pt idx="662">
                  <c:v>31.788459436206473</c:v>
                </c:pt>
                <c:pt idx="663">
                  <c:v>31.733986766420124</c:v>
                </c:pt>
                <c:pt idx="664">
                  <c:v>31.76122221737571</c:v>
                </c:pt>
                <c:pt idx="665">
                  <c:v>31.76122221737571</c:v>
                </c:pt>
                <c:pt idx="666">
                  <c:v>31.733986766420124</c:v>
                </c:pt>
                <c:pt idx="667">
                  <c:v>31.706753065748121</c:v>
                </c:pt>
                <c:pt idx="668">
                  <c:v>31.679521097769804</c:v>
                </c:pt>
                <c:pt idx="669">
                  <c:v>31.652290844896896</c:v>
                </c:pt>
                <c:pt idx="670">
                  <c:v>31.597835414121931</c:v>
                </c:pt>
                <c:pt idx="671">
                  <c:v>31.57061020105084</c:v>
                </c:pt>
                <c:pt idx="672">
                  <c:v>31.543386632746962</c:v>
                </c:pt>
                <c:pt idx="673">
                  <c:v>31.597835414121931</c:v>
                </c:pt>
                <c:pt idx="674">
                  <c:v>31.516164691629132</c:v>
                </c:pt>
                <c:pt idx="675">
                  <c:v>31.461725620633008</c:v>
                </c:pt>
                <c:pt idx="676">
                  <c:v>31.543386632746962</c:v>
                </c:pt>
                <c:pt idx="677">
                  <c:v>31.516164691629132</c:v>
                </c:pt>
                <c:pt idx="678">
                  <c:v>31.516164691629132</c:v>
                </c:pt>
                <c:pt idx="679">
                  <c:v>31.461725620633008</c:v>
                </c:pt>
                <c:pt idx="680">
                  <c:v>31.461725620633008</c:v>
                </c:pt>
                <c:pt idx="681">
                  <c:v>31.434508455598213</c:v>
                </c:pt>
                <c:pt idx="682">
                  <c:v>31.380078778571654</c:v>
                </c:pt>
                <c:pt idx="683">
                  <c:v>31.434508455598213</c:v>
                </c:pt>
                <c:pt idx="684">
                  <c:v>31.352866231429292</c:v>
                </c:pt>
                <c:pt idx="685">
                  <c:v>31.380078778571654</c:v>
                </c:pt>
                <c:pt idx="686">
                  <c:v>31.352866231429292</c:v>
                </c:pt>
                <c:pt idx="687">
                  <c:v>31.27123754459938</c:v>
                </c:pt>
                <c:pt idx="688">
                  <c:v>31.298445632016112</c:v>
                </c:pt>
                <c:pt idx="689">
                  <c:v>31.244030908613006</c:v>
                </c:pt>
                <c:pt idx="690">
                  <c:v>31.244030908613006</c:v>
                </c:pt>
                <c:pt idx="691">
                  <c:v>31.189621920645941</c:v>
                </c:pt>
                <c:pt idx="692">
                  <c:v>31.189621920645941</c:v>
                </c:pt>
                <c:pt idx="693">
                  <c:v>31.162419533523682</c:v>
                </c:pt>
                <c:pt idx="694">
                  <c:v>31.189621920645941</c:v>
                </c:pt>
                <c:pt idx="695">
                  <c:v>31.189621920645941</c:v>
                </c:pt>
                <c:pt idx="696">
                  <c:v>31.135218527548499</c:v>
                </c:pt>
                <c:pt idx="697">
                  <c:v>31.108018885150425</c:v>
                </c:pt>
                <c:pt idx="698">
                  <c:v>31.080820588759696</c:v>
                </c:pt>
                <c:pt idx="699">
                  <c:v>31.108018885150425</c:v>
                </c:pt>
                <c:pt idx="700">
                  <c:v>31.080820588759696</c:v>
                </c:pt>
                <c:pt idx="701">
                  <c:v>31.080820588759696</c:v>
                </c:pt>
                <c:pt idx="702">
                  <c:v>30.972040511878223</c:v>
                </c:pt>
                <c:pt idx="703">
                  <c:v>30.972040511878223</c:v>
                </c:pt>
                <c:pt idx="704">
                  <c:v>30.999233599935536</c:v>
                </c:pt>
                <c:pt idx="705">
                  <c:v>30.944848681980115</c:v>
                </c:pt>
                <c:pt idx="706">
                  <c:v>30.999233599935536</c:v>
                </c:pt>
                <c:pt idx="707">
                  <c:v>30.972040511878223</c:v>
                </c:pt>
                <c:pt idx="708">
                  <c:v>30.863280565539899</c:v>
                </c:pt>
                <c:pt idx="709">
                  <c:v>30.917658092671239</c:v>
                </c:pt>
                <c:pt idx="710">
                  <c:v>30.863280565539899</c:v>
                </c:pt>
                <c:pt idx="711">
                  <c:v>30.890468726381357</c:v>
                </c:pt>
                <c:pt idx="712">
                  <c:v>30.836093592575875</c:v>
                </c:pt>
                <c:pt idx="713">
                  <c:v>30.890468726381357</c:v>
                </c:pt>
                <c:pt idx="714">
                  <c:v>30.836093592575875</c:v>
                </c:pt>
                <c:pt idx="715">
                  <c:v>30.781723139993751</c:v>
                </c:pt>
                <c:pt idx="716">
                  <c:v>30.781723139993751</c:v>
                </c:pt>
                <c:pt idx="717">
                  <c:v>30.781723139993751</c:v>
                </c:pt>
                <c:pt idx="718">
                  <c:v>30.754539625231036</c:v>
                </c:pt>
                <c:pt idx="719">
                  <c:v>30.781723139993751</c:v>
                </c:pt>
                <c:pt idx="720">
                  <c:v>30.700175930895757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33-489D-989E-2425BA202C90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Coachlab2703!$A$2:$A$724</c:f>
              <c:strCache>
                <c:ptCount val="723"/>
                <c:pt idx="0">
                  <c:v>tijd</c:v>
                </c:pt>
                <c:pt idx="1">
                  <c:v>min</c:v>
                </c:pt>
                <c:pt idx="2">
                  <c:v>0</c:v>
                </c:pt>
                <c:pt idx="3">
                  <c:v>0.166666667</c:v>
                </c:pt>
                <c:pt idx="4">
                  <c:v>0.333333333</c:v>
                </c:pt>
                <c:pt idx="5">
                  <c:v>0.5</c:v>
                </c:pt>
                <c:pt idx="6">
                  <c:v>0.666666667</c:v>
                </c:pt>
                <c:pt idx="7">
                  <c:v>0.833333333</c:v>
                </c:pt>
                <c:pt idx="8">
                  <c:v>1</c:v>
                </c:pt>
                <c:pt idx="9">
                  <c:v>1.166666667</c:v>
                </c:pt>
                <c:pt idx="10">
                  <c:v>1.333333333</c:v>
                </c:pt>
                <c:pt idx="11">
                  <c:v>1.5</c:v>
                </c:pt>
                <c:pt idx="12">
                  <c:v>1.666666667</c:v>
                </c:pt>
                <c:pt idx="13">
                  <c:v>1.833333333</c:v>
                </c:pt>
                <c:pt idx="14">
                  <c:v>2</c:v>
                </c:pt>
                <c:pt idx="15">
                  <c:v>2.166666667</c:v>
                </c:pt>
                <c:pt idx="16">
                  <c:v>2.333333333</c:v>
                </c:pt>
                <c:pt idx="17">
                  <c:v>2.5</c:v>
                </c:pt>
                <c:pt idx="18">
                  <c:v>2.666666667</c:v>
                </c:pt>
                <c:pt idx="19">
                  <c:v>2.833333333</c:v>
                </c:pt>
                <c:pt idx="20">
                  <c:v>3</c:v>
                </c:pt>
                <c:pt idx="21">
                  <c:v>3.166666667</c:v>
                </c:pt>
                <c:pt idx="22">
                  <c:v>3.333333333</c:v>
                </c:pt>
                <c:pt idx="23">
                  <c:v>3.5</c:v>
                </c:pt>
                <c:pt idx="24">
                  <c:v>3.666666667</c:v>
                </c:pt>
                <c:pt idx="25">
                  <c:v>3.833333333</c:v>
                </c:pt>
                <c:pt idx="26">
                  <c:v>4</c:v>
                </c:pt>
                <c:pt idx="27">
                  <c:v>4.166666667</c:v>
                </c:pt>
                <c:pt idx="28">
                  <c:v>4.333333333</c:v>
                </c:pt>
                <c:pt idx="29">
                  <c:v>4.5</c:v>
                </c:pt>
                <c:pt idx="30">
                  <c:v>4.666666667</c:v>
                </c:pt>
                <c:pt idx="31">
                  <c:v>4.833333333</c:v>
                </c:pt>
                <c:pt idx="32">
                  <c:v>5</c:v>
                </c:pt>
                <c:pt idx="33">
                  <c:v>5.166666667</c:v>
                </c:pt>
                <c:pt idx="34">
                  <c:v>5.333333333</c:v>
                </c:pt>
                <c:pt idx="35">
                  <c:v>5.5</c:v>
                </c:pt>
                <c:pt idx="36">
                  <c:v>5.666666667</c:v>
                </c:pt>
                <c:pt idx="37">
                  <c:v>5.833333333</c:v>
                </c:pt>
                <c:pt idx="38">
                  <c:v>6</c:v>
                </c:pt>
                <c:pt idx="39">
                  <c:v>6.166666667</c:v>
                </c:pt>
                <c:pt idx="40">
                  <c:v>6.333333333</c:v>
                </c:pt>
                <c:pt idx="41">
                  <c:v>6.5</c:v>
                </c:pt>
                <c:pt idx="42">
                  <c:v>6.666666667</c:v>
                </c:pt>
                <c:pt idx="43">
                  <c:v>6.833333333</c:v>
                </c:pt>
                <c:pt idx="44">
                  <c:v>7</c:v>
                </c:pt>
                <c:pt idx="45">
                  <c:v>7.166666667</c:v>
                </c:pt>
                <c:pt idx="46">
                  <c:v>7.333333333</c:v>
                </c:pt>
                <c:pt idx="47">
                  <c:v>7.5</c:v>
                </c:pt>
                <c:pt idx="48">
                  <c:v>7.666666667</c:v>
                </c:pt>
                <c:pt idx="49">
                  <c:v>7.833333333</c:v>
                </c:pt>
                <c:pt idx="50">
                  <c:v>8</c:v>
                </c:pt>
                <c:pt idx="51">
                  <c:v>8.166666667</c:v>
                </c:pt>
                <c:pt idx="52">
                  <c:v>8.333333333</c:v>
                </c:pt>
                <c:pt idx="53">
                  <c:v>8.5</c:v>
                </c:pt>
                <c:pt idx="54">
                  <c:v>8.666666667</c:v>
                </c:pt>
                <c:pt idx="55">
                  <c:v>8.833333333</c:v>
                </c:pt>
                <c:pt idx="56">
                  <c:v>9</c:v>
                </c:pt>
                <c:pt idx="57">
                  <c:v>9.166666667</c:v>
                </c:pt>
                <c:pt idx="58">
                  <c:v>9.333333333</c:v>
                </c:pt>
                <c:pt idx="59">
                  <c:v>9.5</c:v>
                </c:pt>
                <c:pt idx="60">
                  <c:v>9.666666667</c:v>
                </c:pt>
                <c:pt idx="61">
                  <c:v>9.833333333</c:v>
                </c:pt>
                <c:pt idx="62">
                  <c:v>10</c:v>
                </c:pt>
                <c:pt idx="63">
                  <c:v>10.16666667</c:v>
                </c:pt>
                <c:pt idx="64">
                  <c:v>10.33333333</c:v>
                </c:pt>
                <c:pt idx="65">
                  <c:v>10.5</c:v>
                </c:pt>
                <c:pt idx="66">
                  <c:v>10.66666667</c:v>
                </c:pt>
                <c:pt idx="67">
                  <c:v>10.83333333</c:v>
                </c:pt>
                <c:pt idx="68">
                  <c:v>11</c:v>
                </c:pt>
                <c:pt idx="69">
                  <c:v>11.16666667</c:v>
                </c:pt>
                <c:pt idx="70">
                  <c:v>11.33333333</c:v>
                </c:pt>
                <c:pt idx="71">
                  <c:v>11.5</c:v>
                </c:pt>
                <c:pt idx="72">
                  <c:v>11.66666667</c:v>
                </c:pt>
                <c:pt idx="73">
                  <c:v>11.83333333</c:v>
                </c:pt>
                <c:pt idx="74">
                  <c:v>12</c:v>
                </c:pt>
                <c:pt idx="75">
                  <c:v>12.16666667</c:v>
                </c:pt>
                <c:pt idx="76">
                  <c:v>12.33333333</c:v>
                </c:pt>
                <c:pt idx="77">
                  <c:v>12.5</c:v>
                </c:pt>
                <c:pt idx="78">
                  <c:v>12.66666667</c:v>
                </c:pt>
                <c:pt idx="79">
                  <c:v>12.83333333</c:v>
                </c:pt>
                <c:pt idx="80">
                  <c:v>13</c:v>
                </c:pt>
                <c:pt idx="81">
                  <c:v>13.16666667</c:v>
                </c:pt>
                <c:pt idx="82">
                  <c:v>13.33333333</c:v>
                </c:pt>
                <c:pt idx="83">
                  <c:v>13.5</c:v>
                </c:pt>
                <c:pt idx="84">
                  <c:v>13.66666667</c:v>
                </c:pt>
                <c:pt idx="85">
                  <c:v>13.83333333</c:v>
                </c:pt>
                <c:pt idx="86">
                  <c:v>14</c:v>
                </c:pt>
                <c:pt idx="87">
                  <c:v>14.16666667</c:v>
                </c:pt>
                <c:pt idx="88">
                  <c:v>14.33333333</c:v>
                </c:pt>
                <c:pt idx="89">
                  <c:v>14.5</c:v>
                </c:pt>
                <c:pt idx="90">
                  <c:v>14.66666667</c:v>
                </c:pt>
                <c:pt idx="91">
                  <c:v>14.83333333</c:v>
                </c:pt>
                <c:pt idx="92">
                  <c:v>15</c:v>
                </c:pt>
                <c:pt idx="93">
                  <c:v>15.16666667</c:v>
                </c:pt>
                <c:pt idx="94">
                  <c:v>15.33333333</c:v>
                </c:pt>
                <c:pt idx="95">
                  <c:v>15.5</c:v>
                </c:pt>
                <c:pt idx="96">
                  <c:v>15.66666667</c:v>
                </c:pt>
                <c:pt idx="97">
                  <c:v>15.83333333</c:v>
                </c:pt>
                <c:pt idx="98">
                  <c:v>16</c:v>
                </c:pt>
                <c:pt idx="99">
                  <c:v>16.16666667</c:v>
                </c:pt>
                <c:pt idx="100">
                  <c:v>16.33333333</c:v>
                </c:pt>
                <c:pt idx="101">
                  <c:v>16.5</c:v>
                </c:pt>
                <c:pt idx="102">
                  <c:v>16.66666667</c:v>
                </c:pt>
                <c:pt idx="103">
                  <c:v>16.83333333</c:v>
                </c:pt>
                <c:pt idx="104">
                  <c:v>17</c:v>
                </c:pt>
                <c:pt idx="105">
                  <c:v>17.16666667</c:v>
                </c:pt>
                <c:pt idx="106">
                  <c:v>17.33333333</c:v>
                </c:pt>
                <c:pt idx="107">
                  <c:v>17.5</c:v>
                </c:pt>
                <c:pt idx="108">
                  <c:v>17.66666667</c:v>
                </c:pt>
                <c:pt idx="109">
                  <c:v>17.83333333</c:v>
                </c:pt>
                <c:pt idx="110">
                  <c:v>18</c:v>
                </c:pt>
                <c:pt idx="111">
                  <c:v>18.16666667</c:v>
                </c:pt>
                <c:pt idx="112">
                  <c:v>18.33333333</c:v>
                </c:pt>
                <c:pt idx="113">
                  <c:v>18.5</c:v>
                </c:pt>
                <c:pt idx="114">
                  <c:v>18.66666667</c:v>
                </c:pt>
                <c:pt idx="115">
                  <c:v>18.83333333</c:v>
                </c:pt>
                <c:pt idx="116">
                  <c:v>19</c:v>
                </c:pt>
                <c:pt idx="117">
                  <c:v>19.16666667</c:v>
                </c:pt>
                <c:pt idx="118">
                  <c:v>19.33333333</c:v>
                </c:pt>
                <c:pt idx="119">
                  <c:v>19.5</c:v>
                </c:pt>
                <c:pt idx="120">
                  <c:v>19.66666667</c:v>
                </c:pt>
                <c:pt idx="121">
                  <c:v>19.83333333</c:v>
                </c:pt>
                <c:pt idx="122">
                  <c:v>20</c:v>
                </c:pt>
                <c:pt idx="123">
                  <c:v>20.16666667</c:v>
                </c:pt>
                <c:pt idx="124">
                  <c:v>20.33333333</c:v>
                </c:pt>
                <c:pt idx="125">
                  <c:v>20.5</c:v>
                </c:pt>
                <c:pt idx="126">
                  <c:v>20.66666667</c:v>
                </c:pt>
                <c:pt idx="127">
                  <c:v>20.83333333</c:v>
                </c:pt>
                <c:pt idx="128">
                  <c:v>21</c:v>
                </c:pt>
                <c:pt idx="129">
                  <c:v>21.16666667</c:v>
                </c:pt>
                <c:pt idx="130">
                  <c:v>21.33333333</c:v>
                </c:pt>
                <c:pt idx="131">
                  <c:v>21.5</c:v>
                </c:pt>
                <c:pt idx="132">
                  <c:v>21.66666667</c:v>
                </c:pt>
                <c:pt idx="133">
                  <c:v>21.83333333</c:v>
                </c:pt>
                <c:pt idx="134">
                  <c:v>22</c:v>
                </c:pt>
                <c:pt idx="135">
                  <c:v>22.16666667</c:v>
                </c:pt>
                <c:pt idx="136">
                  <c:v>22.33333333</c:v>
                </c:pt>
                <c:pt idx="137">
                  <c:v>22.5</c:v>
                </c:pt>
                <c:pt idx="138">
                  <c:v>22.66666667</c:v>
                </c:pt>
                <c:pt idx="139">
                  <c:v>22.83333333</c:v>
                </c:pt>
                <c:pt idx="140">
                  <c:v>23</c:v>
                </c:pt>
                <c:pt idx="141">
                  <c:v>23.16666667</c:v>
                </c:pt>
                <c:pt idx="142">
                  <c:v>23.33333333</c:v>
                </c:pt>
                <c:pt idx="143">
                  <c:v>23.5</c:v>
                </c:pt>
                <c:pt idx="144">
                  <c:v>23.66666667</c:v>
                </c:pt>
                <c:pt idx="145">
                  <c:v>23.83333333</c:v>
                </c:pt>
                <c:pt idx="146">
                  <c:v>24</c:v>
                </c:pt>
                <c:pt idx="147">
                  <c:v>24.16666667</c:v>
                </c:pt>
                <c:pt idx="148">
                  <c:v>24.33333333</c:v>
                </c:pt>
                <c:pt idx="149">
                  <c:v>24.5</c:v>
                </c:pt>
                <c:pt idx="150">
                  <c:v>24.66666667</c:v>
                </c:pt>
                <c:pt idx="151">
                  <c:v>24.83333333</c:v>
                </c:pt>
                <c:pt idx="152">
                  <c:v>25</c:v>
                </c:pt>
                <c:pt idx="153">
                  <c:v>25.16666667</c:v>
                </c:pt>
                <c:pt idx="154">
                  <c:v>25.33333333</c:v>
                </c:pt>
                <c:pt idx="155">
                  <c:v>25.5</c:v>
                </c:pt>
                <c:pt idx="156">
                  <c:v>25.66666667</c:v>
                </c:pt>
                <c:pt idx="157">
                  <c:v>25.83333333</c:v>
                </c:pt>
                <c:pt idx="158">
                  <c:v>26</c:v>
                </c:pt>
                <c:pt idx="159">
                  <c:v>26.16666667</c:v>
                </c:pt>
                <c:pt idx="160">
                  <c:v>26.33333333</c:v>
                </c:pt>
                <c:pt idx="161">
                  <c:v>26.5</c:v>
                </c:pt>
                <c:pt idx="162">
                  <c:v>26.66666667</c:v>
                </c:pt>
                <c:pt idx="163">
                  <c:v>26.83333333</c:v>
                </c:pt>
                <c:pt idx="164">
                  <c:v>27</c:v>
                </c:pt>
                <c:pt idx="165">
                  <c:v>27.16666667</c:v>
                </c:pt>
                <c:pt idx="166">
                  <c:v>27.33333333</c:v>
                </c:pt>
                <c:pt idx="167">
                  <c:v>27.5</c:v>
                </c:pt>
                <c:pt idx="168">
                  <c:v>27.66666667</c:v>
                </c:pt>
                <c:pt idx="169">
                  <c:v>27.83333333</c:v>
                </c:pt>
                <c:pt idx="170">
                  <c:v>28</c:v>
                </c:pt>
                <c:pt idx="171">
                  <c:v>28.16666667</c:v>
                </c:pt>
                <c:pt idx="172">
                  <c:v>28.33333333</c:v>
                </c:pt>
                <c:pt idx="173">
                  <c:v>28.5</c:v>
                </c:pt>
                <c:pt idx="174">
                  <c:v>28.66666667</c:v>
                </c:pt>
                <c:pt idx="175">
                  <c:v>28.83333333</c:v>
                </c:pt>
                <c:pt idx="176">
                  <c:v>29</c:v>
                </c:pt>
                <c:pt idx="177">
                  <c:v>29.16666667</c:v>
                </c:pt>
                <c:pt idx="178">
                  <c:v>29.33333333</c:v>
                </c:pt>
                <c:pt idx="179">
                  <c:v>29.5</c:v>
                </c:pt>
                <c:pt idx="180">
                  <c:v>29.66666667</c:v>
                </c:pt>
                <c:pt idx="181">
                  <c:v>29.83333333</c:v>
                </c:pt>
                <c:pt idx="182">
                  <c:v>30</c:v>
                </c:pt>
                <c:pt idx="183">
                  <c:v>30.16666667</c:v>
                </c:pt>
                <c:pt idx="184">
                  <c:v>30.33333333</c:v>
                </c:pt>
                <c:pt idx="185">
                  <c:v>30.5</c:v>
                </c:pt>
                <c:pt idx="186">
                  <c:v>30.66666667</c:v>
                </c:pt>
                <c:pt idx="187">
                  <c:v>30.83333333</c:v>
                </c:pt>
                <c:pt idx="188">
                  <c:v>31</c:v>
                </c:pt>
                <c:pt idx="189">
                  <c:v>31.16666667</c:v>
                </c:pt>
                <c:pt idx="190">
                  <c:v>31.33333333</c:v>
                </c:pt>
                <c:pt idx="191">
                  <c:v>31.5</c:v>
                </c:pt>
                <c:pt idx="192">
                  <c:v>31.66666667</c:v>
                </c:pt>
                <c:pt idx="193">
                  <c:v>31.83333333</c:v>
                </c:pt>
                <c:pt idx="194">
                  <c:v>32</c:v>
                </c:pt>
                <c:pt idx="195">
                  <c:v>32.16666667</c:v>
                </c:pt>
                <c:pt idx="196">
                  <c:v>32.33333333</c:v>
                </c:pt>
                <c:pt idx="197">
                  <c:v>32.5</c:v>
                </c:pt>
                <c:pt idx="198">
                  <c:v>32.66666667</c:v>
                </c:pt>
                <c:pt idx="199">
                  <c:v>32.83333333</c:v>
                </c:pt>
                <c:pt idx="200">
                  <c:v>33</c:v>
                </c:pt>
                <c:pt idx="201">
                  <c:v>33.16666667</c:v>
                </c:pt>
                <c:pt idx="202">
                  <c:v>33.33333333</c:v>
                </c:pt>
                <c:pt idx="203">
                  <c:v>33.5</c:v>
                </c:pt>
                <c:pt idx="204">
                  <c:v>33.66666667</c:v>
                </c:pt>
                <c:pt idx="205">
                  <c:v>33.83333333</c:v>
                </c:pt>
                <c:pt idx="206">
                  <c:v>34</c:v>
                </c:pt>
                <c:pt idx="207">
                  <c:v>34.16666667</c:v>
                </c:pt>
                <c:pt idx="208">
                  <c:v>34.33333333</c:v>
                </c:pt>
                <c:pt idx="209">
                  <c:v>34.5</c:v>
                </c:pt>
                <c:pt idx="210">
                  <c:v>34.66666667</c:v>
                </c:pt>
                <c:pt idx="211">
                  <c:v>34.83333333</c:v>
                </c:pt>
                <c:pt idx="212">
                  <c:v>35</c:v>
                </c:pt>
                <c:pt idx="213">
                  <c:v>35.16666667</c:v>
                </c:pt>
                <c:pt idx="214">
                  <c:v>35.33333333</c:v>
                </c:pt>
                <c:pt idx="215">
                  <c:v>35.5</c:v>
                </c:pt>
                <c:pt idx="216">
                  <c:v>35.66666667</c:v>
                </c:pt>
                <c:pt idx="217">
                  <c:v>35.83333333</c:v>
                </c:pt>
                <c:pt idx="218">
                  <c:v>36</c:v>
                </c:pt>
                <c:pt idx="219">
                  <c:v>36.16666667</c:v>
                </c:pt>
                <c:pt idx="220">
                  <c:v>36.33333333</c:v>
                </c:pt>
                <c:pt idx="221">
                  <c:v>36.5</c:v>
                </c:pt>
                <c:pt idx="222">
                  <c:v>36.66666667</c:v>
                </c:pt>
                <c:pt idx="223">
                  <c:v>36.83333333</c:v>
                </c:pt>
                <c:pt idx="224">
                  <c:v>37</c:v>
                </c:pt>
                <c:pt idx="225">
                  <c:v>37.16666667</c:v>
                </c:pt>
                <c:pt idx="226">
                  <c:v>37.33333333</c:v>
                </c:pt>
                <c:pt idx="227">
                  <c:v>37.5</c:v>
                </c:pt>
                <c:pt idx="228">
                  <c:v>37.66666667</c:v>
                </c:pt>
                <c:pt idx="229">
                  <c:v>37.83333333</c:v>
                </c:pt>
                <c:pt idx="230">
                  <c:v>38</c:v>
                </c:pt>
                <c:pt idx="231">
                  <c:v>38.16666667</c:v>
                </c:pt>
                <c:pt idx="232">
                  <c:v>38.33333333</c:v>
                </c:pt>
                <c:pt idx="233">
                  <c:v>38.5</c:v>
                </c:pt>
                <c:pt idx="234">
                  <c:v>38.66666667</c:v>
                </c:pt>
                <c:pt idx="235">
                  <c:v>38.83333333</c:v>
                </c:pt>
                <c:pt idx="236">
                  <c:v>39</c:v>
                </c:pt>
                <c:pt idx="237">
                  <c:v>39.16666667</c:v>
                </c:pt>
                <c:pt idx="238">
                  <c:v>39.33333333</c:v>
                </c:pt>
                <c:pt idx="239">
                  <c:v>39.5</c:v>
                </c:pt>
                <c:pt idx="240">
                  <c:v>39.66666667</c:v>
                </c:pt>
                <c:pt idx="241">
                  <c:v>39.83333333</c:v>
                </c:pt>
                <c:pt idx="242">
                  <c:v>40</c:v>
                </c:pt>
                <c:pt idx="243">
                  <c:v>40.16666667</c:v>
                </c:pt>
                <c:pt idx="244">
                  <c:v>40.33333333</c:v>
                </c:pt>
                <c:pt idx="245">
                  <c:v>40.5</c:v>
                </c:pt>
                <c:pt idx="246">
                  <c:v>40.66666667</c:v>
                </c:pt>
                <c:pt idx="247">
                  <c:v>40.83333333</c:v>
                </c:pt>
                <c:pt idx="248">
                  <c:v>41</c:v>
                </c:pt>
                <c:pt idx="249">
                  <c:v>41.16666667</c:v>
                </c:pt>
                <c:pt idx="250">
                  <c:v>41.33333333</c:v>
                </c:pt>
                <c:pt idx="251">
                  <c:v>41.5</c:v>
                </c:pt>
                <c:pt idx="252">
                  <c:v>41.66666667</c:v>
                </c:pt>
                <c:pt idx="253">
                  <c:v>41.83333333</c:v>
                </c:pt>
                <c:pt idx="254">
                  <c:v>42</c:v>
                </c:pt>
                <c:pt idx="255">
                  <c:v>42.16666667</c:v>
                </c:pt>
                <c:pt idx="256">
                  <c:v>42.33333333</c:v>
                </c:pt>
                <c:pt idx="257">
                  <c:v>42.5</c:v>
                </c:pt>
                <c:pt idx="258">
                  <c:v>42.66666667</c:v>
                </c:pt>
                <c:pt idx="259">
                  <c:v>42.83333333</c:v>
                </c:pt>
                <c:pt idx="260">
                  <c:v>43</c:v>
                </c:pt>
                <c:pt idx="261">
                  <c:v>43.16666667</c:v>
                </c:pt>
                <c:pt idx="262">
                  <c:v>43.33333333</c:v>
                </c:pt>
                <c:pt idx="263">
                  <c:v>43.5</c:v>
                </c:pt>
                <c:pt idx="264">
                  <c:v>43.66666667</c:v>
                </c:pt>
                <c:pt idx="265">
                  <c:v>43.83333333</c:v>
                </c:pt>
                <c:pt idx="266">
                  <c:v>44</c:v>
                </c:pt>
                <c:pt idx="267">
                  <c:v>44.16666667</c:v>
                </c:pt>
                <c:pt idx="268">
                  <c:v>44.33333333</c:v>
                </c:pt>
                <c:pt idx="269">
                  <c:v>44.5</c:v>
                </c:pt>
                <c:pt idx="270">
                  <c:v>44.66666667</c:v>
                </c:pt>
                <c:pt idx="271">
                  <c:v>44.83333333</c:v>
                </c:pt>
                <c:pt idx="272">
                  <c:v>45</c:v>
                </c:pt>
                <c:pt idx="273">
                  <c:v>45.16666667</c:v>
                </c:pt>
                <c:pt idx="274">
                  <c:v>45.33333333</c:v>
                </c:pt>
                <c:pt idx="275">
                  <c:v>45.5</c:v>
                </c:pt>
                <c:pt idx="276">
                  <c:v>45.66666667</c:v>
                </c:pt>
                <c:pt idx="277">
                  <c:v>45.83333333</c:v>
                </c:pt>
                <c:pt idx="278">
                  <c:v>46</c:v>
                </c:pt>
                <c:pt idx="279">
                  <c:v>46.16666667</c:v>
                </c:pt>
                <c:pt idx="280">
                  <c:v>46.33333333</c:v>
                </c:pt>
                <c:pt idx="281">
                  <c:v>46.5</c:v>
                </c:pt>
                <c:pt idx="282">
                  <c:v>46.66666667</c:v>
                </c:pt>
                <c:pt idx="283">
                  <c:v>46.83333333</c:v>
                </c:pt>
                <c:pt idx="284">
                  <c:v>47</c:v>
                </c:pt>
                <c:pt idx="285">
                  <c:v>47.16666667</c:v>
                </c:pt>
                <c:pt idx="286">
                  <c:v>47.33333333</c:v>
                </c:pt>
                <c:pt idx="287">
                  <c:v>47.5</c:v>
                </c:pt>
                <c:pt idx="288">
                  <c:v>47.66666667</c:v>
                </c:pt>
                <c:pt idx="289">
                  <c:v>47.83333333</c:v>
                </c:pt>
                <c:pt idx="290">
                  <c:v>48</c:v>
                </c:pt>
                <c:pt idx="291">
                  <c:v>48.16666667</c:v>
                </c:pt>
                <c:pt idx="292">
                  <c:v>48.33333333</c:v>
                </c:pt>
                <c:pt idx="293">
                  <c:v>48.5</c:v>
                </c:pt>
                <c:pt idx="294">
                  <c:v>48.66666667</c:v>
                </c:pt>
                <c:pt idx="295">
                  <c:v>48.83333333</c:v>
                </c:pt>
                <c:pt idx="296">
                  <c:v>49</c:v>
                </c:pt>
                <c:pt idx="297">
                  <c:v>49.16666667</c:v>
                </c:pt>
                <c:pt idx="298">
                  <c:v>49.33333333</c:v>
                </c:pt>
                <c:pt idx="299">
                  <c:v>49.5</c:v>
                </c:pt>
                <c:pt idx="300">
                  <c:v>49.66666667</c:v>
                </c:pt>
                <c:pt idx="301">
                  <c:v>49.83333333</c:v>
                </c:pt>
                <c:pt idx="302">
                  <c:v>50</c:v>
                </c:pt>
                <c:pt idx="303">
                  <c:v>50.16666667</c:v>
                </c:pt>
                <c:pt idx="304">
                  <c:v>50.33333333</c:v>
                </c:pt>
                <c:pt idx="305">
                  <c:v>50.5</c:v>
                </c:pt>
                <c:pt idx="306">
                  <c:v>50.66666667</c:v>
                </c:pt>
                <c:pt idx="307">
                  <c:v>50.83333333</c:v>
                </c:pt>
                <c:pt idx="308">
                  <c:v>51</c:v>
                </c:pt>
                <c:pt idx="309">
                  <c:v>51.16666667</c:v>
                </c:pt>
                <c:pt idx="310">
                  <c:v>51.33333333</c:v>
                </c:pt>
                <c:pt idx="311">
                  <c:v>51.5</c:v>
                </c:pt>
                <c:pt idx="312">
                  <c:v>51.66666667</c:v>
                </c:pt>
                <c:pt idx="313">
                  <c:v>51.83333333</c:v>
                </c:pt>
                <c:pt idx="314">
                  <c:v>52</c:v>
                </c:pt>
                <c:pt idx="315">
                  <c:v>52.16666667</c:v>
                </c:pt>
                <c:pt idx="316">
                  <c:v>52.33333333</c:v>
                </c:pt>
                <c:pt idx="317">
                  <c:v>52.5</c:v>
                </c:pt>
                <c:pt idx="318">
                  <c:v>52.66666667</c:v>
                </c:pt>
                <c:pt idx="319">
                  <c:v>52.83333333</c:v>
                </c:pt>
                <c:pt idx="320">
                  <c:v>53</c:v>
                </c:pt>
                <c:pt idx="321">
                  <c:v>53.16666667</c:v>
                </c:pt>
                <c:pt idx="322">
                  <c:v>53.33333333</c:v>
                </c:pt>
                <c:pt idx="323">
                  <c:v>53.5</c:v>
                </c:pt>
                <c:pt idx="324">
                  <c:v>53.66666667</c:v>
                </c:pt>
                <c:pt idx="325">
                  <c:v>53.83333333</c:v>
                </c:pt>
                <c:pt idx="326">
                  <c:v>54</c:v>
                </c:pt>
                <c:pt idx="327">
                  <c:v>54.16666667</c:v>
                </c:pt>
                <c:pt idx="328">
                  <c:v>54.33333333</c:v>
                </c:pt>
                <c:pt idx="329">
                  <c:v>54.5</c:v>
                </c:pt>
                <c:pt idx="330">
                  <c:v>54.66666667</c:v>
                </c:pt>
                <c:pt idx="331">
                  <c:v>54.83333333</c:v>
                </c:pt>
                <c:pt idx="332">
                  <c:v>55</c:v>
                </c:pt>
                <c:pt idx="333">
                  <c:v>55.16666667</c:v>
                </c:pt>
                <c:pt idx="334">
                  <c:v>55.33333333</c:v>
                </c:pt>
                <c:pt idx="335">
                  <c:v>55.5</c:v>
                </c:pt>
                <c:pt idx="336">
                  <c:v>55.66666667</c:v>
                </c:pt>
                <c:pt idx="337">
                  <c:v>55.83333333</c:v>
                </c:pt>
                <c:pt idx="338">
                  <c:v>56</c:v>
                </c:pt>
                <c:pt idx="339">
                  <c:v>56.16666667</c:v>
                </c:pt>
                <c:pt idx="340">
                  <c:v>56.33333333</c:v>
                </c:pt>
                <c:pt idx="341">
                  <c:v>56.5</c:v>
                </c:pt>
                <c:pt idx="342">
                  <c:v>56.66666667</c:v>
                </c:pt>
                <c:pt idx="343">
                  <c:v>56.83333333</c:v>
                </c:pt>
                <c:pt idx="344">
                  <c:v>57</c:v>
                </c:pt>
                <c:pt idx="345">
                  <c:v>57.16666667</c:v>
                </c:pt>
                <c:pt idx="346">
                  <c:v>57.33333333</c:v>
                </c:pt>
                <c:pt idx="347">
                  <c:v>57.5</c:v>
                </c:pt>
                <c:pt idx="348">
                  <c:v>57.66666667</c:v>
                </c:pt>
                <c:pt idx="349">
                  <c:v>57.83333333</c:v>
                </c:pt>
                <c:pt idx="350">
                  <c:v>58</c:v>
                </c:pt>
                <c:pt idx="351">
                  <c:v>58.16666667</c:v>
                </c:pt>
                <c:pt idx="352">
                  <c:v>58.33333333</c:v>
                </c:pt>
                <c:pt idx="353">
                  <c:v>58.5</c:v>
                </c:pt>
                <c:pt idx="354">
                  <c:v>58.66666667</c:v>
                </c:pt>
                <c:pt idx="355">
                  <c:v>58.83333333</c:v>
                </c:pt>
                <c:pt idx="356">
                  <c:v>59</c:v>
                </c:pt>
                <c:pt idx="357">
                  <c:v>59.16666667</c:v>
                </c:pt>
                <c:pt idx="358">
                  <c:v>59.33333333</c:v>
                </c:pt>
                <c:pt idx="359">
                  <c:v>59.5</c:v>
                </c:pt>
                <c:pt idx="360">
                  <c:v>59.66666667</c:v>
                </c:pt>
                <c:pt idx="361">
                  <c:v>59.83333333</c:v>
                </c:pt>
                <c:pt idx="362">
                  <c:v>60</c:v>
                </c:pt>
                <c:pt idx="363">
                  <c:v>60.16666667</c:v>
                </c:pt>
                <c:pt idx="364">
                  <c:v>60.33333333</c:v>
                </c:pt>
                <c:pt idx="365">
                  <c:v>60.5</c:v>
                </c:pt>
                <c:pt idx="366">
                  <c:v>60.66666667</c:v>
                </c:pt>
                <c:pt idx="367">
                  <c:v>60.83333333</c:v>
                </c:pt>
                <c:pt idx="368">
                  <c:v>61</c:v>
                </c:pt>
                <c:pt idx="369">
                  <c:v>61.16666667</c:v>
                </c:pt>
                <c:pt idx="370">
                  <c:v>61.33333333</c:v>
                </c:pt>
                <c:pt idx="371">
                  <c:v>61.5</c:v>
                </c:pt>
                <c:pt idx="372">
                  <c:v>61.66666667</c:v>
                </c:pt>
                <c:pt idx="373">
                  <c:v>61.83333333</c:v>
                </c:pt>
                <c:pt idx="374">
                  <c:v>62</c:v>
                </c:pt>
                <c:pt idx="375">
                  <c:v>62.16666667</c:v>
                </c:pt>
                <c:pt idx="376">
                  <c:v>62.33333333</c:v>
                </c:pt>
                <c:pt idx="377">
                  <c:v>62.5</c:v>
                </c:pt>
                <c:pt idx="378">
                  <c:v>62.66666667</c:v>
                </c:pt>
                <c:pt idx="379">
                  <c:v>62.83333333</c:v>
                </c:pt>
                <c:pt idx="380">
                  <c:v>63</c:v>
                </c:pt>
                <c:pt idx="381">
                  <c:v>63.16666667</c:v>
                </c:pt>
                <c:pt idx="382">
                  <c:v>63.33333333</c:v>
                </c:pt>
                <c:pt idx="383">
                  <c:v>63.5</c:v>
                </c:pt>
                <c:pt idx="384">
                  <c:v>63.66666667</c:v>
                </c:pt>
                <c:pt idx="385">
                  <c:v>63.83333333</c:v>
                </c:pt>
                <c:pt idx="386">
                  <c:v>64</c:v>
                </c:pt>
                <c:pt idx="387">
                  <c:v>64.16666667</c:v>
                </c:pt>
                <c:pt idx="388">
                  <c:v>64.33333333</c:v>
                </c:pt>
                <c:pt idx="389">
                  <c:v>64.5</c:v>
                </c:pt>
                <c:pt idx="390">
                  <c:v>64.66666667</c:v>
                </c:pt>
                <c:pt idx="391">
                  <c:v>64.83333333</c:v>
                </c:pt>
                <c:pt idx="392">
                  <c:v>65</c:v>
                </c:pt>
                <c:pt idx="393">
                  <c:v>65.16666667</c:v>
                </c:pt>
                <c:pt idx="394">
                  <c:v>65.33333333</c:v>
                </c:pt>
                <c:pt idx="395">
                  <c:v>65.5</c:v>
                </c:pt>
                <c:pt idx="396">
                  <c:v>65.66666667</c:v>
                </c:pt>
                <c:pt idx="397">
                  <c:v>65.83333333</c:v>
                </c:pt>
                <c:pt idx="398">
                  <c:v>66</c:v>
                </c:pt>
                <c:pt idx="399">
                  <c:v>66.16666667</c:v>
                </c:pt>
                <c:pt idx="400">
                  <c:v>66.33333333</c:v>
                </c:pt>
                <c:pt idx="401">
                  <c:v>66.5</c:v>
                </c:pt>
                <c:pt idx="402">
                  <c:v>66.66666667</c:v>
                </c:pt>
                <c:pt idx="403">
                  <c:v>66.83333333</c:v>
                </c:pt>
                <c:pt idx="404">
                  <c:v>67</c:v>
                </c:pt>
                <c:pt idx="405">
                  <c:v>67.16666667</c:v>
                </c:pt>
                <c:pt idx="406">
                  <c:v>67.33333333</c:v>
                </c:pt>
                <c:pt idx="407">
                  <c:v>67.5</c:v>
                </c:pt>
                <c:pt idx="408">
                  <c:v>67.66666667</c:v>
                </c:pt>
                <c:pt idx="409">
                  <c:v>67.83333333</c:v>
                </c:pt>
                <c:pt idx="410">
                  <c:v>68</c:v>
                </c:pt>
                <c:pt idx="411">
                  <c:v>68.16666667</c:v>
                </c:pt>
                <c:pt idx="412">
                  <c:v>68.33333333</c:v>
                </c:pt>
                <c:pt idx="413">
                  <c:v>68.5</c:v>
                </c:pt>
                <c:pt idx="414">
                  <c:v>68.66666667</c:v>
                </c:pt>
                <c:pt idx="415">
                  <c:v>68.83333333</c:v>
                </c:pt>
                <c:pt idx="416">
                  <c:v>69</c:v>
                </c:pt>
                <c:pt idx="417">
                  <c:v>69.16666667</c:v>
                </c:pt>
                <c:pt idx="418">
                  <c:v>69.33333333</c:v>
                </c:pt>
                <c:pt idx="419">
                  <c:v>69.5</c:v>
                </c:pt>
                <c:pt idx="420">
                  <c:v>69.66666667</c:v>
                </c:pt>
                <c:pt idx="421">
                  <c:v>69.83333333</c:v>
                </c:pt>
                <c:pt idx="422">
                  <c:v>70</c:v>
                </c:pt>
                <c:pt idx="423">
                  <c:v>70.16666667</c:v>
                </c:pt>
                <c:pt idx="424">
                  <c:v>70.33333333</c:v>
                </c:pt>
                <c:pt idx="425">
                  <c:v>70.5</c:v>
                </c:pt>
                <c:pt idx="426">
                  <c:v>70.66666667</c:v>
                </c:pt>
                <c:pt idx="427">
                  <c:v>70.83333333</c:v>
                </c:pt>
                <c:pt idx="428">
                  <c:v>71</c:v>
                </c:pt>
                <c:pt idx="429">
                  <c:v>71.16666667</c:v>
                </c:pt>
                <c:pt idx="430">
                  <c:v>71.33333333</c:v>
                </c:pt>
                <c:pt idx="431">
                  <c:v>71.5</c:v>
                </c:pt>
                <c:pt idx="432">
                  <c:v>71.66666667</c:v>
                </c:pt>
                <c:pt idx="433">
                  <c:v>71.83333333</c:v>
                </c:pt>
                <c:pt idx="434">
                  <c:v>72</c:v>
                </c:pt>
                <c:pt idx="435">
                  <c:v>72.16666667</c:v>
                </c:pt>
                <c:pt idx="436">
                  <c:v>72.33333333</c:v>
                </c:pt>
                <c:pt idx="437">
                  <c:v>72.5</c:v>
                </c:pt>
                <c:pt idx="438">
                  <c:v>72.66666667</c:v>
                </c:pt>
                <c:pt idx="439">
                  <c:v>72.83333333</c:v>
                </c:pt>
                <c:pt idx="440">
                  <c:v>73</c:v>
                </c:pt>
                <c:pt idx="441">
                  <c:v>73.16666667</c:v>
                </c:pt>
                <c:pt idx="442">
                  <c:v>73.33333333</c:v>
                </c:pt>
                <c:pt idx="443">
                  <c:v>73.5</c:v>
                </c:pt>
                <c:pt idx="444">
                  <c:v>73.66666667</c:v>
                </c:pt>
                <c:pt idx="445">
                  <c:v>73.83333333</c:v>
                </c:pt>
                <c:pt idx="446">
                  <c:v>74</c:v>
                </c:pt>
                <c:pt idx="447">
                  <c:v>74.16666667</c:v>
                </c:pt>
                <c:pt idx="448">
                  <c:v>74.33333333</c:v>
                </c:pt>
                <c:pt idx="449">
                  <c:v>74.5</c:v>
                </c:pt>
                <c:pt idx="450">
                  <c:v>74.66666667</c:v>
                </c:pt>
                <c:pt idx="451">
                  <c:v>74.83333333</c:v>
                </c:pt>
                <c:pt idx="452">
                  <c:v>75</c:v>
                </c:pt>
                <c:pt idx="453">
                  <c:v>75.16666667</c:v>
                </c:pt>
                <c:pt idx="454">
                  <c:v>75.33333333</c:v>
                </c:pt>
                <c:pt idx="455">
                  <c:v>75.5</c:v>
                </c:pt>
                <c:pt idx="456">
                  <c:v>75.66666667</c:v>
                </c:pt>
                <c:pt idx="457">
                  <c:v>75.83333333</c:v>
                </c:pt>
                <c:pt idx="458">
                  <c:v>76</c:v>
                </c:pt>
                <c:pt idx="459">
                  <c:v>76.16666667</c:v>
                </c:pt>
                <c:pt idx="460">
                  <c:v>76.33333333</c:v>
                </c:pt>
                <c:pt idx="461">
                  <c:v>76.5</c:v>
                </c:pt>
                <c:pt idx="462">
                  <c:v>76.66666667</c:v>
                </c:pt>
                <c:pt idx="463">
                  <c:v>76.83333333</c:v>
                </c:pt>
                <c:pt idx="464">
                  <c:v>77</c:v>
                </c:pt>
                <c:pt idx="465">
                  <c:v>77.16666667</c:v>
                </c:pt>
                <c:pt idx="466">
                  <c:v>77.33333333</c:v>
                </c:pt>
                <c:pt idx="467">
                  <c:v>77.5</c:v>
                </c:pt>
                <c:pt idx="468">
                  <c:v>77.66666667</c:v>
                </c:pt>
                <c:pt idx="469">
                  <c:v>77.83333333</c:v>
                </c:pt>
                <c:pt idx="470">
                  <c:v>78</c:v>
                </c:pt>
                <c:pt idx="471">
                  <c:v>78.16666667</c:v>
                </c:pt>
                <c:pt idx="472">
                  <c:v>78.33333333</c:v>
                </c:pt>
                <c:pt idx="473">
                  <c:v>78.5</c:v>
                </c:pt>
                <c:pt idx="474">
                  <c:v>78.66666667</c:v>
                </c:pt>
                <c:pt idx="475">
                  <c:v>78.83333333</c:v>
                </c:pt>
                <c:pt idx="476">
                  <c:v>79</c:v>
                </c:pt>
                <c:pt idx="477">
                  <c:v>79.16666667</c:v>
                </c:pt>
                <c:pt idx="478">
                  <c:v>79.33333333</c:v>
                </c:pt>
                <c:pt idx="479">
                  <c:v>79.5</c:v>
                </c:pt>
                <c:pt idx="480">
                  <c:v>79.66666667</c:v>
                </c:pt>
                <c:pt idx="481">
                  <c:v>79.83333333</c:v>
                </c:pt>
                <c:pt idx="482">
                  <c:v>80</c:v>
                </c:pt>
                <c:pt idx="483">
                  <c:v>80.16666667</c:v>
                </c:pt>
                <c:pt idx="484">
                  <c:v>80.33333333</c:v>
                </c:pt>
                <c:pt idx="485">
                  <c:v>80.5</c:v>
                </c:pt>
                <c:pt idx="486">
                  <c:v>80.66666667</c:v>
                </c:pt>
                <c:pt idx="487">
                  <c:v>80.83333333</c:v>
                </c:pt>
                <c:pt idx="488">
                  <c:v>81</c:v>
                </c:pt>
                <c:pt idx="489">
                  <c:v>81.16666667</c:v>
                </c:pt>
                <c:pt idx="490">
                  <c:v>81.33333333</c:v>
                </c:pt>
                <c:pt idx="491">
                  <c:v>81.5</c:v>
                </c:pt>
                <c:pt idx="492">
                  <c:v>81.66666667</c:v>
                </c:pt>
                <c:pt idx="493">
                  <c:v>81.83333333</c:v>
                </c:pt>
                <c:pt idx="494">
                  <c:v>82</c:v>
                </c:pt>
                <c:pt idx="495">
                  <c:v>82.16666667</c:v>
                </c:pt>
                <c:pt idx="496">
                  <c:v>82.33333333</c:v>
                </c:pt>
                <c:pt idx="497">
                  <c:v>82.5</c:v>
                </c:pt>
                <c:pt idx="498">
                  <c:v>82.66666667</c:v>
                </c:pt>
                <c:pt idx="499">
                  <c:v>82.83333333</c:v>
                </c:pt>
                <c:pt idx="500">
                  <c:v>83</c:v>
                </c:pt>
                <c:pt idx="501">
                  <c:v>83.16666667</c:v>
                </c:pt>
                <c:pt idx="502">
                  <c:v>83.33333333</c:v>
                </c:pt>
                <c:pt idx="503">
                  <c:v>83.5</c:v>
                </c:pt>
                <c:pt idx="504">
                  <c:v>83.66666667</c:v>
                </c:pt>
                <c:pt idx="505">
                  <c:v>83.83333333</c:v>
                </c:pt>
                <c:pt idx="506">
                  <c:v>84</c:v>
                </c:pt>
                <c:pt idx="507">
                  <c:v>84.16666667</c:v>
                </c:pt>
                <c:pt idx="508">
                  <c:v>84.33333333</c:v>
                </c:pt>
                <c:pt idx="509">
                  <c:v>84.5</c:v>
                </c:pt>
                <c:pt idx="510">
                  <c:v>84.66666667</c:v>
                </c:pt>
                <c:pt idx="511">
                  <c:v>84.83333333</c:v>
                </c:pt>
                <c:pt idx="512">
                  <c:v>85</c:v>
                </c:pt>
                <c:pt idx="513">
                  <c:v>85.16666667</c:v>
                </c:pt>
                <c:pt idx="514">
                  <c:v>85.33333333</c:v>
                </c:pt>
                <c:pt idx="515">
                  <c:v>85.5</c:v>
                </c:pt>
                <c:pt idx="516">
                  <c:v>85.66666667</c:v>
                </c:pt>
                <c:pt idx="517">
                  <c:v>85.83333333</c:v>
                </c:pt>
                <c:pt idx="518">
                  <c:v>86</c:v>
                </c:pt>
                <c:pt idx="519">
                  <c:v>86.16666667</c:v>
                </c:pt>
                <c:pt idx="520">
                  <c:v>86.33333333</c:v>
                </c:pt>
                <c:pt idx="521">
                  <c:v>86.5</c:v>
                </c:pt>
                <c:pt idx="522">
                  <c:v>86.66666667</c:v>
                </c:pt>
                <c:pt idx="523">
                  <c:v>86.83333333</c:v>
                </c:pt>
                <c:pt idx="524">
                  <c:v>87</c:v>
                </c:pt>
                <c:pt idx="525">
                  <c:v>87.16666667</c:v>
                </c:pt>
                <c:pt idx="526">
                  <c:v>87.33333333</c:v>
                </c:pt>
                <c:pt idx="527">
                  <c:v>87.5</c:v>
                </c:pt>
                <c:pt idx="528">
                  <c:v>87.66666667</c:v>
                </c:pt>
                <c:pt idx="529">
                  <c:v>87.83333333</c:v>
                </c:pt>
                <c:pt idx="530">
                  <c:v>88</c:v>
                </c:pt>
                <c:pt idx="531">
                  <c:v>88.16666667</c:v>
                </c:pt>
                <c:pt idx="532">
                  <c:v>88.33333333</c:v>
                </c:pt>
                <c:pt idx="533">
                  <c:v>88.5</c:v>
                </c:pt>
                <c:pt idx="534">
                  <c:v>88.66666667</c:v>
                </c:pt>
                <c:pt idx="535">
                  <c:v>88.83333333</c:v>
                </c:pt>
                <c:pt idx="536">
                  <c:v>89</c:v>
                </c:pt>
                <c:pt idx="537">
                  <c:v>89.16666667</c:v>
                </c:pt>
                <c:pt idx="538">
                  <c:v>89.33333333</c:v>
                </c:pt>
                <c:pt idx="539">
                  <c:v>89.5</c:v>
                </c:pt>
                <c:pt idx="540">
                  <c:v>89.66666667</c:v>
                </c:pt>
                <c:pt idx="541">
                  <c:v>89.83333333</c:v>
                </c:pt>
                <c:pt idx="542">
                  <c:v>90</c:v>
                </c:pt>
                <c:pt idx="543">
                  <c:v>90.16666667</c:v>
                </c:pt>
                <c:pt idx="544">
                  <c:v>90.33333333</c:v>
                </c:pt>
                <c:pt idx="545">
                  <c:v>90.5</c:v>
                </c:pt>
                <c:pt idx="546">
                  <c:v>90.66666667</c:v>
                </c:pt>
                <c:pt idx="547">
                  <c:v>90.83333333</c:v>
                </c:pt>
                <c:pt idx="548">
                  <c:v>91</c:v>
                </c:pt>
                <c:pt idx="549">
                  <c:v>91.16666667</c:v>
                </c:pt>
                <c:pt idx="550">
                  <c:v>91.33333333</c:v>
                </c:pt>
                <c:pt idx="551">
                  <c:v>91.5</c:v>
                </c:pt>
                <c:pt idx="552">
                  <c:v>91.66666667</c:v>
                </c:pt>
                <c:pt idx="553">
                  <c:v>91.83333333</c:v>
                </c:pt>
                <c:pt idx="554">
                  <c:v>92</c:v>
                </c:pt>
                <c:pt idx="555">
                  <c:v>92.16666667</c:v>
                </c:pt>
                <c:pt idx="556">
                  <c:v>92.33333333</c:v>
                </c:pt>
                <c:pt idx="557">
                  <c:v>92.5</c:v>
                </c:pt>
                <c:pt idx="558">
                  <c:v>92.66666667</c:v>
                </c:pt>
                <c:pt idx="559">
                  <c:v>92.83333333</c:v>
                </c:pt>
                <c:pt idx="560">
                  <c:v>93</c:v>
                </c:pt>
                <c:pt idx="561">
                  <c:v>93.16666667</c:v>
                </c:pt>
                <c:pt idx="562">
                  <c:v>93.33333333</c:v>
                </c:pt>
                <c:pt idx="563">
                  <c:v>93.5</c:v>
                </c:pt>
                <c:pt idx="564">
                  <c:v>93.66666667</c:v>
                </c:pt>
                <c:pt idx="565">
                  <c:v>93.83333333</c:v>
                </c:pt>
                <c:pt idx="566">
                  <c:v>94</c:v>
                </c:pt>
                <c:pt idx="567">
                  <c:v>94.16666667</c:v>
                </c:pt>
                <c:pt idx="568">
                  <c:v>94.33333333</c:v>
                </c:pt>
                <c:pt idx="569">
                  <c:v>94.5</c:v>
                </c:pt>
                <c:pt idx="570">
                  <c:v>94.66666667</c:v>
                </c:pt>
                <c:pt idx="571">
                  <c:v>94.83333333</c:v>
                </c:pt>
                <c:pt idx="572">
                  <c:v>95</c:v>
                </c:pt>
                <c:pt idx="573">
                  <c:v>95.16666667</c:v>
                </c:pt>
                <c:pt idx="574">
                  <c:v>95.33333333</c:v>
                </c:pt>
                <c:pt idx="575">
                  <c:v>95.5</c:v>
                </c:pt>
                <c:pt idx="576">
                  <c:v>95.66666667</c:v>
                </c:pt>
                <c:pt idx="577">
                  <c:v>95.83333333</c:v>
                </c:pt>
                <c:pt idx="578">
                  <c:v>96</c:v>
                </c:pt>
                <c:pt idx="579">
                  <c:v>96.16666667</c:v>
                </c:pt>
                <c:pt idx="580">
                  <c:v>96.33333333</c:v>
                </c:pt>
                <c:pt idx="581">
                  <c:v>96.5</c:v>
                </c:pt>
                <c:pt idx="582">
                  <c:v>96.66666667</c:v>
                </c:pt>
                <c:pt idx="583">
                  <c:v>96.83333333</c:v>
                </c:pt>
                <c:pt idx="584">
                  <c:v>97</c:v>
                </c:pt>
                <c:pt idx="585">
                  <c:v>97.16666667</c:v>
                </c:pt>
                <c:pt idx="586">
                  <c:v>97.33333333</c:v>
                </c:pt>
                <c:pt idx="587">
                  <c:v>97.5</c:v>
                </c:pt>
                <c:pt idx="588">
                  <c:v>97.66666667</c:v>
                </c:pt>
                <c:pt idx="589">
                  <c:v>97.83333333</c:v>
                </c:pt>
                <c:pt idx="590">
                  <c:v>98</c:v>
                </c:pt>
                <c:pt idx="591">
                  <c:v>98.16666667</c:v>
                </c:pt>
                <c:pt idx="592">
                  <c:v>98.33333333</c:v>
                </c:pt>
                <c:pt idx="593">
                  <c:v>98.5</c:v>
                </c:pt>
                <c:pt idx="594">
                  <c:v>98.66666667</c:v>
                </c:pt>
                <c:pt idx="595">
                  <c:v>98.83333333</c:v>
                </c:pt>
                <c:pt idx="596">
                  <c:v>99</c:v>
                </c:pt>
                <c:pt idx="597">
                  <c:v>99.16666667</c:v>
                </c:pt>
                <c:pt idx="598">
                  <c:v>99.33333333</c:v>
                </c:pt>
                <c:pt idx="599">
                  <c:v>99.5</c:v>
                </c:pt>
                <c:pt idx="600">
                  <c:v>99.66666667</c:v>
                </c:pt>
                <c:pt idx="601">
                  <c:v>99.83333333</c:v>
                </c:pt>
                <c:pt idx="602">
                  <c:v>100</c:v>
                </c:pt>
                <c:pt idx="603">
                  <c:v>100.1666667</c:v>
                </c:pt>
                <c:pt idx="604">
                  <c:v>100.3333333</c:v>
                </c:pt>
                <c:pt idx="605">
                  <c:v>100.5</c:v>
                </c:pt>
                <c:pt idx="606">
                  <c:v>100.6666667</c:v>
                </c:pt>
                <c:pt idx="607">
                  <c:v>100.8333333</c:v>
                </c:pt>
                <c:pt idx="608">
                  <c:v>101</c:v>
                </c:pt>
                <c:pt idx="609">
                  <c:v>101.1666667</c:v>
                </c:pt>
                <c:pt idx="610">
                  <c:v>101.3333333</c:v>
                </c:pt>
                <c:pt idx="611">
                  <c:v>101.5</c:v>
                </c:pt>
                <c:pt idx="612">
                  <c:v>101.6666667</c:v>
                </c:pt>
                <c:pt idx="613">
                  <c:v>101.8333333</c:v>
                </c:pt>
                <c:pt idx="614">
                  <c:v>102</c:v>
                </c:pt>
                <c:pt idx="615">
                  <c:v>102.1666667</c:v>
                </c:pt>
                <c:pt idx="616">
                  <c:v>102.3333333</c:v>
                </c:pt>
                <c:pt idx="617">
                  <c:v>102.5</c:v>
                </c:pt>
                <c:pt idx="618">
                  <c:v>102.6666667</c:v>
                </c:pt>
                <c:pt idx="619">
                  <c:v>102.8333333</c:v>
                </c:pt>
                <c:pt idx="620">
                  <c:v>103</c:v>
                </c:pt>
                <c:pt idx="621">
                  <c:v>103.1666667</c:v>
                </c:pt>
                <c:pt idx="622">
                  <c:v>103.3333333</c:v>
                </c:pt>
                <c:pt idx="623">
                  <c:v>103.5</c:v>
                </c:pt>
                <c:pt idx="624">
                  <c:v>103.6666667</c:v>
                </c:pt>
                <c:pt idx="625">
                  <c:v>103.8333333</c:v>
                </c:pt>
                <c:pt idx="626">
                  <c:v>104</c:v>
                </c:pt>
                <c:pt idx="627">
                  <c:v>104.1666667</c:v>
                </c:pt>
                <c:pt idx="628">
                  <c:v>104.3333333</c:v>
                </c:pt>
                <c:pt idx="629">
                  <c:v>104.5</c:v>
                </c:pt>
                <c:pt idx="630">
                  <c:v>104.6666667</c:v>
                </c:pt>
                <c:pt idx="631">
                  <c:v>104.8333333</c:v>
                </c:pt>
                <c:pt idx="632">
                  <c:v>105</c:v>
                </c:pt>
                <c:pt idx="633">
                  <c:v>105.1666667</c:v>
                </c:pt>
                <c:pt idx="634">
                  <c:v>105.3333333</c:v>
                </c:pt>
                <c:pt idx="635">
                  <c:v>105.5</c:v>
                </c:pt>
                <c:pt idx="636">
                  <c:v>105.6666667</c:v>
                </c:pt>
                <c:pt idx="637">
                  <c:v>105.8333333</c:v>
                </c:pt>
                <c:pt idx="638">
                  <c:v>106</c:v>
                </c:pt>
                <c:pt idx="639">
                  <c:v>106.1666667</c:v>
                </c:pt>
                <c:pt idx="640">
                  <c:v>106.3333333</c:v>
                </c:pt>
                <c:pt idx="641">
                  <c:v>106.5</c:v>
                </c:pt>
                <c:pt idx="642">
                  <c:v>106.6666667</c:v>
                </c:pt>
                <c:pt idx="643">
                  <c:v>106.8333333</c:v>
                </c:pt>
                <c:pt idx="644">
                  <c:v>107</c:v>
                </c:pt>
                <c:pt idx="645">
                  <c:v>107.1666667</c:v>
                </c:pt>
                <c:pt idx="646">
                  <c:v>107.3333333</c:v>
                </c:pt>
                <c:pt idx="647">
                  <c:v>107.5</c:v>
                </c:pt>
                <c:pt idx="648">
                  <c:v>107.6666667</c:v>
                </c:pt>
                <c:pt idx="649">
                  <c:v>107.8333333</c:v>
                </c:pt>
                <c:pt idx="650">
                  <c:v>108</c:v>
                </c:pt>
                <c:pt idx="651">
                  <c:v>108.1666667</c:v>
                </c:pt>
                <c:pt idx="652">
                  <c:v>108.3333333</c:v>
                </c:pt>
                <c:pt idx="653">
                  <c:v>108.5</c:v>
                </c:pt>
                <c:pt idx="654">
                  <c:v>108.6666667</c:v>
                </c:pt>
                <c:pt idx="655">
                  <c:v>108.8333333</c:v>
                </c:pt>
                <c:pt idx="656">
                  <c:v>109</c:v>
                </c:pt>
                <c:pt idx="657">
                  <c:v>109.1666667</c:v>
                </c:pt>
                <c:pt idx="658">
                  <c:v>109.3333333</c:v>
                </c:pt>
                <c:pt idx="659">
                  <c:v>109.5</c:v>
                </c:pt>
                <c:pt idx="660">
                  <c:v>109.6666667</c:v>
                </c:pt>
                <c:pt idx="661">
                  <c:v>109.8333333</c:v>
                </c:pt>
                <c:pt idx="662">
                  <c:v>110</c:v>
                </c:pt>
                <c:pt idx="663">
                  <c:v>110.1666667</c:v>
                </c:pt>
                <c:pt idx="664">
                  <c:v>110.3333333</c:v>
                </c:pt>
                <c:pt idx="665">
                  <c:v>110.5</c:v>
                </c:pt>
                <c:pt idx="666">
                  <c:v>110.6666667</c:v>
                </c:pt>
                <c:pt idx="667">
                  <c:v>110.8333333</c:v>
                </c:pt>
                <c:pt idx="668">
                  <c:v>111</c:v>
                </c:pt>
                <c:pt idx="669">
                  <c:v>111.1666667</c:v>
                </c:pt>
                <c:pt idx="670">
                  <c:v>111.3333333</c:v>
                </c:pt>
                <c:pt idx="671">
                  <c:v>111.5</c:v>
                </c:pt>
                <c:pt idx="672">
                  <c:v>111.6666667</c:v>
                </c:pt>
                <c:pt idx="673">
                  <c:v>111.8333333</c:v>
                </c:pt>
                <c:pt idx="674">
                  <c:v>112</c:v>
                </c:pt>
                <c:pt idx="675">
                  <c:v>112.1666667</c:v>
                </c:pt>
                <c:pt idx="676">
                  <c:v>112.3333333</c:v>
                </c:pt>
                <c:pt idx="677">
                  <c:v>112.5</c:v>
                </c:pt>
                <c:pt idx="678">
                  <c:v>112.6666667</c:v>
                </c:pt>
                <c:pt idx="679">
                  <c:v>112.8333333</c:v>
                </c:pt>
                <c:pt idx="680">
                  <c:v>113</c:v>
                </c:pt>
                <c:pt idx="681">
                  <c:v>113.1666667</c:v>
                </c:pt>
                <c:pt idx="682">
                  <c:v>113.3333333</c:v>
                </c:pt>
                <c:pt idx="683">
                  <c:v>113.5</c:v>
                </c:pt>
                <c:pt idx="684">
                  <c:v>113.6666667</c:v>
                </c:pt>
                <c:pt idx="685">
                  <c:v>113.8333333</c:v>
                </c:pt>
                <c:pt idx="686">
                  <c:v>114</c:v>
                </c:pt>
                <c:pt idx="687">
                  <c:v>114.1666667</c:v>
                </c:pt>
                <c:pt idx="688">
                  <c:v>114.3333333</c:v>
                </c:pt>
                <c:pt idx="689">
                  <c:v>114.5</c:v>
                </c:pt>
                <c:pt idx="690">
                  <c:v>114.6666667</c:v>
                </c:pt>
                <c:pt idx="691">
                  <c:v>114.8333333</c:v>
                </c:pt>
                <c:pt idx="692">
                  <c:v>115</c:v>
                </c:pt>
                <c:pt idx="693">
                  <c:v>115.1666667</c:v>
                </c:pt>
                <c:pt idx="694">
                  <c:v>115.3333333</c:v>
                </c:pt>
                <c:pt idx="695">
                  <c:v>115.5</c:v>
                </c:pt>
                <c:pt idx="696">
                  <c:v>115.6666667</c:v>
                </c:pt>
                <c:pt idx="697">
                  <c:v>115.8333333</c:v>
                </c:pt>
                <c:pt idx="698">
                  <c:v>116</c:v>
                </c:pt>
                <c:pt idx="699">
                  <c:v>116.1666667</c:v>
                </c:pt>
                <c:pt idx="700">
                  <c:v>116.3333333</c:v>
                </c:pt>
                <c:pt idx="701">
                  <c:v>116.5</c:v>
                </c:pt>
                <c:pt idx="702">
                  <c:v>116.6666667</c:v>
                </c:pt>
                <c:pt idx="703">
                  <c:v>116.8333333</c:v>
                </c:pt>
                <c:pt idx="704">
                  <c:v>117</c:v>
                </c:pt>
                <c:pt idx="705">
                  <c:v>117.1666667</c:v>
                </c:pt>
                <c:pt idx="706">
                  <c:v>117.3333333</c:v>
                </c:pt>
                <c:pt idx="707">
                  <c:v>117.5</c:v>
                </c:pt>
                <c:pt idx="708">
                  <c:v>117.6666667</c:v>
                </c:pt>
                <c:pt idx="709">
                  <c:v>117.8333333</c:v>
                </c:pt>
                <c:pt idx="710">
                  <c:v>118</c:v>
                </c:pt>
                <c:pt idx="711">
                  <c:v>118.1666667</c:v>
                </c:pt>
                <c:pt idx="712">
                  <c:v>118.3333333</c:v>
                </c:pt>
                <c:pt idx="713">
                  <c:v>118.5</c:v>
                </c:pt>
                <c:pt idx="714">
                  <c:v>118.6666667</c:v>
                </c:pt>
                <c:pt idx="715">
                  <c:v>118.8333333</c:v>
                </c:pt>
                <c:pt idx="716">
                  <c:v>119</c:v>
                </c:pt>
                <c:pt idx="717">
                  <c:v>119.1666667</c:v>
                </c:pt>
                <c:pt idx="718">
                  <c:v>119.3333333</c:v>
                </c:pt>
                <c:pt idx="719">
                  <c:v>119.5</c:v>
                </c:pt>
                <c:pt idx="720">
                  <c:v>119.6666667</c:v>
                </c:pt>
                <c:pt idx="721">
                  <c:v>119.8333333</c:v>
                </c:pt>
                <c:pt idx="722">
                  <c:v>120</c:v>
                </c:pt>
              </c:strCache>
            </c:strRef>
          </c:xVal>
          <c:yVal>
            <c:numRef>
              <c:f>Coachlab2703!$C$4:$C$724</c:f>
              <c:numCache>
                <c:formatCode>General</c:formatCode>
                <c:ptCount val="721"/>
                <c:pt idx="0">
                  <c:v>20.339543721086834</c:v>
                </c:pt>
                <c:pt idx="1">
                  <c:v>20.367638886690067</c:v>
                </c:pt>
                <c:pt idx="2">
                  <c:v>20.339543721086834</c:v>
                </c:pt>
                <c:pt idx="3">
                  <c:v>20.367638886690067</c:v>
                </c:pt>
                <c:pt idx="4">
                  <c:v>20.395727760613184</c:v>
                </c:pt>
                <c:pt idx="5">
                  <c:v>20.423810366560151</c:v>
                </c:pt>
                <c:pt idx="6">
                  <c:v>20.395727760613184</c:v>
                </c:pt>
                <c:pt idx="7">
                  <c:v>20.395727760613184</c:v>
                </c:pt>
                <c:pt idx="8">
                  <c:v>20.451886728198481</c:v>
                </c:pt>
                <c:pt idx="9">
                  <c:v>20.423810366560151</c:v>
                </c:pt>
                <c:pt idx="10">
                  <c:v>20.423810366560151</c:v>
                </c:pt>
                <c:pt idx="11">
                  <c:v>20.423810366560151</c:v>
                </c:pt>
                <c:pt idx="12">
                  <c:v>20.423810366560151</c:v>
                </c:pt>
                <c:pt idx="13">
                  <c:v>20.451886728198481</c:v>
                </c:pt>
                <c:pt idx="14">
                  <c:v>20.423810366560151</c:v>
                </c:pt>
                <c:pt idx="15">
                  <c:v>20.395727760613184</c:v>
                </c:pt>
                <c:pt idx="16">
                  <c:v>20.395727760613184</c:v>
                </c:pt>
                <c:pt idx="17">
                  <c:v>20.367638886690067</c:v>
                </c:pt>
                <c:pt idx="18">
                  <c:v>20.395727760613184</c:v>
                </c:pt>
                <c:pt idx="19">
                  <c:v>20.423810366560151</c:v>
                </c:pt>
                <c:pt idx="20">
                  <c:v>20.339543721086834</c:v>
                </c:pt>
                <c:pt idx="21">
                  <c:v>20.367638886690067</c:v>
                </c:pt>
                <c:pt idx="22">
                  <c:v>20.367638886690067</c:v>
                </c:pt>
                <c:pt idx="23">
                  <c:v>20.339543721086834</c:v>
                </c:pt>
                <c:pt idx="24">
                  <c:v>20.339543721086834</c:v>
                </c:pt>
                <c:pt idx="25">
                  <c:v>20.339543721086834</c:v>
                </c:pt>
                <c:pt idx="26">
                  <c:v>20.283334419841026</c:v>
                </c:pt>
                <c:pt idx="27">
                  <c:v>20.283334419841026</c:v>
                </c:pt>
                <c:pt idx="28">
                  <c:v>20.283334419841026</c:v>
                </c:pt>
                <c:pt idx="29">
                  <c:v>20.283334419841026</c:v>
                </c:pt>
                <c:pt idx="30">
                  <c:v>20.255220236606927</c:v>
                </c:pt>
                <c:pt idx="31">
                  <c:v>20.283334419841026</c:v>
                </c:pt>
                <c:pt idx="32">
                  <c:v>20.255220236606927</c:v>
                </c:pt>
                <c:pt idx="33">
                  <c:v>20.283334419841026</c:v>
                </c:pt>
                <c:pt idx="34">
                  <c:v>20.255220236606927</c:v>
                </c:pt>
                <c:pt idx="35">
                  <c:v>20.227099666509364</c:v>
                </c:pt>
                <c:pt idx="36">
                  <c:v>20.283334419841026</c:v>
                </c:pt>
                <c:pt idx="37">
                  <c:v>20.227099666509364</c:v>
                </c:pt>
                <c:pt idx="38">
                  <c:v>20.283334419841026</c:v>
                </c:pt>
                <c:pt idx="39">
                  <c:v>20.227099666509364</c:v>
                </c:pt>
                <c:pt idx="40">
                  <c:v>20.227099666509364</c:v>
                </c:pt>
                <c:pt idx="41">
                  <c:v>20.198972685659875</c:v>
                </c:pt>
                <c:pt idx="42">
                  <c:v>20.255220236606927</c:v>
                </c:pt>
                <c:pt idx="43">
                  <c:v>20.198972685659875</c:v>
                </c:pt>
                <c:pt idx="44">
                  <c:v>20.255220236606927</c:v>
                </c:pt>
                <c:pt idx="45">
                  <c:v>20.227099666509364</c:v>
                </c:pt>
                <c:pt idx="46">
                  <c:v>20.170839270132639</c:v>
                </c:pt>
                <c:pt idx="47">
                  <c:v>20.227099666509364</c:v>
                </c:pt>
                <c:pt idx="48">
                  <c:v>20.198972685659875</c:v>
                </c:pt>
                <c:pt idx="49">
                  <c:v>20.170839270132639</c:v>
                </c:pt>
                <c:pt idx="50">
                  <c:v>20.198972685659875</c:v>
                </c:pt>
                <c:pt idx="51">
                  <c:v>20.227099666509364</c:v>
                </c:pt>
                <c:pt idx="52">
                  <c:v>20.227099666509364</c:v>
                </c:pt>
                <c:pt idx="53">
                  <c:v>20.198972685659875</c:v>
                </c:pt>
                <c:pt idx="54">
                  <c:v>20.198972685659875</c:v>
                </c:pt>
                <c:pt idx="55">
                  <c:v>20.227099666509364</c:v>
                </c:pt>
                <c:pt idx="56">
                  <c:v>20.170839270132639</c:v>
                </c:pt>
                <c:pt idx="57">
                  <c:v>20.198972685659875</c:v>
                </c:pt>
                <c:pt idx="58">
                  <c:v>20.255220236606927</c:v>
                </c:pt>
                <c:pt idx="59">
                  <c:v>20.198972685659875</c:v>
                </c:pt>
                <c:pt idx="60">
                  <c:v>20.227099666509364</c:v>
                </c:pt>
                <c:pt idx="61">
                  <c:v>20.198972685659875</c:v>
                </c:pt>
                <c:pt idx="62">
                  <c:v>20.198972685659875</c:v>
                </c:pt>
                <c:pt idx="63">
                  <c:v>20.198972685659875</c:v>
                </c:pt>
                <c:pt idx="64">
                  <c:v>20.170839270132639</c:v>
                </c:pt>
                <c:pt idx="65">
                  <c:v>20.198972685659875</c:v>
                </c:pt>
                <c:pt idx="66">
                  <c:v>20.227099666509364</c:v>
                </c:pt>
                <c:pt idx="67">
                  <c:v>20.170839270132639</c:v>
                </c:pt>
                <c:pt idx="68">
                  <c:v>20.142699395964328</c:v>
                </c:pt>
                <c:pt idx="69">
                  <c:v>20.198972685659875</c:v>
                </c:pt>
                <c:pt idx="70">
                  <c:v>20.198972685659875</c:v>
                </c:pt>
                <c:pt idx="71">
                  <c:v>20.198972685659875</c:v>
                </c:pt>
                <c:pt idx="72">
                  <c:v>20.142699395964328</c:v>
                </c:pt>
                <c:pt idx="73">
                  <c:v>20.170839270132639</c:v>
                </c:pt>
                <c:pt idx="74">
                  <c:v>20.198972685659875</c:v>
                </c:pt>
                <c:pt idx="75">
                  <c:v>20.198972685659875</c:v>
                </c:pt>
                <c:pt idx="76">
                  <c:v>20.227099666509364</c:v>
                </c:pt>
                <c:pt idx="77">
                  <c:v>20.227099666509364</c:v>
                </c:pt>
                <c:pt idx="78">
                  <c:v>20.198972685659875</c:v>
                </c:pt>
                <c:pt idx="79">
                  <c:v>20.227099666509364</c:v>
                </c:pt>
                <c:pt idx="80">
                  <c:v>20.227099666509364</c:v>
                </c:pt>
                <c:pt idx="81">
                  <c:v>20.142699395964328</c:v>
                </c:pt>
                <c:pt idx="82">
                  <c:v>20.170839270132639</c:v>
                </c:pt>
                <c:pt idx="83">
                  <c:v>20.11455303915395</c:v>
                </c:pt>
                <c:pt idx="84">
                  <c:v>20.142699395964328</c:v>
                </c:pt>
                <c:pt idx="85">
                  <c:v>20.170839270132639</c:v>
                </c:pt>
                <c:pt idx="86">
                  <c:v>20.142699395964328</c:v>
                </c:pt>
                <c:pt idx="87">
                  <c:v>20.170839270132639</c:v>
                </c:pt>
                <c:pt idx="88">
                  <c:v>20.142699395964328</c:v>
                </c:pt>
                <c:pt idx="89">
                  <c:v>20.227099666509364</c:v>
                </c:pt>
                <c:pt idx="90">
                  <c:v>20.170839270132639</c:v>
                </c:pt>
                <c:pt idx="91">
                  <c:v>20.198972685659875</c:v>
                </c:pt>
                <c:pt idx="92">
                  <c:v>20.170839270132639</c:v>
                </c:pt>
                <c:pt idx="93">
                  <c:v>20.198972685659875</c:v>
                </c:pt>
                <c:pt idx="94">
                  <c:v>20.11455303915395</c:v>
                </c:pt>
                <c:pt idx="95">
                  <c:v>20.142699395964328</c:v>
                </c:pt>
                <c:pt idx="96">
                  <c:v>20.11455303915395</c:v>
                </c:pt>
                <c:pt idx="97">
                  <c:v>20.11455303915395</c:v>
                </c:pt>
                <c:pt idx="98">
                  <c:v>20.11455303915395</c:v>
                </c:pt>
                <c:pt idx="99">
                  <c:v>20.11455303915395</c:v>
                </c:pt>
                <c:pt idx="100">
                  <c:v>20.142699395964328</c:v>
                </c:pt>
                <c:pt idx="101">
                  <c:v>20.170839270132639</c:v>
                </c:pt>
                <c:pt idx="102">
                  <c:v>20.11455303915395</c:v>
                </c:pt>
                <c:pt idx="103">
                  <c:v>20.11455303915395</c:v>
                </c:pt>
                <c:pt idx="104">
                  <c:v>20.170839270132639</c:v>
                </c:pt>
                <c:pt idx="105">
                  <c:v>20.11455303915395</c:v>
                </c:pt>
                <c:pt idx="106">
                  <c:v>20.142699395964328</c:v>
                </c:pt>
                <c:pt idx="107">
                  <c:v>20.11455303915395</c:v>
                </c:pt>
                <c:pt idx="108">
                  <c:v>20.170839270132639</c:v>
                </c:pt>
                <c:pt idx="109">
                  <c:v>20.142699395964328</c:v>
                </c:pt>
                <c:pt idx="110">
                  <c:v>20.142699395964328</c:v>
                </c:pt>
                <c:pt idx="111">
                  <c:v>20.142699395964328</c:v>
                </c:pt>
                <c:pt idx="112">
                  <c:v>20.142699395964328</c:v>
                </c:pt>
                <c:pt idx="113">
                  <c:v>20.11455303915395</c:v>
                </c:pt>
                <c:pt idx="114">
                  <c:v>20.142699395964328</c:v>
                </c:pt>
                <c:pt idx="115">
                  <c:v>20.11455303915395</c:v>
                </c:pt>
                <c:pt idx="116">
                  <c:v>20.170839270132639</c:v>
                </c:pt>
                <c:pt idx="117">
                  <c:v>20.170839270132639</c:v>
                </c:pt>
                <c:pt idx="118">
                  <c:v>20.11455303915395</c:v>
                </c:pt>
                <c:pt idx="119">
                  <c:v>20.170839270132639</c:v>
                </c:pt>
                <c:pt idx="120">
                  <c:v>20.170839270132639</c:v>
                </c:pt>
                <c:pt idx="121">
                  <c:v>20.142699395964328</c:v>
                </c:pt>
                <c:pt idx="122">
                  <c:v>20.11455303915395</c:v>
                </c:pt>
                <c:pt idx="123">
                  <c:v>20.170839270132639</c:v>
                </c:pt>
                <c:pt idx="124">
                  <c:v>20.170839270132639</c:v>
                </c:pt>
                <c:pt idx="125">
                  <c:v>20.11455303915395</c:v>
                </c:pt>
                <c:pt idx="126">
                  <c:v>20.086400175662707</c:v>
                </c:pt>
                <c:pt idx="127">
                  <c:v>20.142699395964328</c:v>
                </c:pt>
                <c:pt idx="128">
                  <c:v>20.142699395964328</c:v>
                </c:pt>
                <c:pt idx="129">
                  <c:v>20.170839270132639</c:v>
                </c:pt>
                <c:pt idx="130">
                  <c:v>20.142699395964328</c:v>
                </c:pt>
                <c:pt idx="131">
                  <c:v>20.11455303915395</c:v>
                </c:pt>
                <c:pt idx="132">
                  <c:v>20.142699395964328</c:v>
                </c:pt>
                <c:pt idx="133">
                  <c:v>20.170839270132639</c:v>
                </c:pt>
                <c:pt idx="134">
                  <c:v>20.170839270132639</c:v>
                </c:pt>
                <c:pt idx="135">
                  <c:v>20.142699395964328</c:v>
                </c:pt>
                <c:pt idx="136">
                  <c:v>20.170839270132639</c:v>
                </c:pt>
                <c:pt idx="137">
                  <c:v>20.198972685659875</c:v>
                </c:pt>
                <c:pt idx="138">
                  <c:v>20.170839270132639</c:v>
                </c:pt>
                <c:pt idx="139">
                  <c:v>20.142699395964328</c:v>
                </c:pt>
                <c:pt idx="140">
                  <c:v>20.142699395964328</c:v>
                </c:pt>
                <c:pt idx="141">
                  <c:v>20.227099666509364</c:v>
                </c:pt>
                <c:pt idx="142">
                  <c:v>20.170839270132639</c:v>
                </c:pt>
                <c:pt idx="143">
                  <c:v>20.142699395964328</c:v>
                </c:pt>
                <c:pt idx="144">
                  <c:v>20.142699395964328</c:v>
                </c:pt>
                <c:pt idx="145">
                  <c:v>20.142699395964328</c:v>
                </c:pt>
                <c:pt idx="146">
                  <c:v>20.11455303915395</c:v>
                </c:pt>
                <c:pt idx="147">
                  <c:v>20.11455303915395</c:v>
                </c:pt>
                <c:pt idx="148">
                  <c:v>20.11455303915395</c:v>
                </c:pt>
                <c:pt idx="149">
                  <c:v>20.11455303915395</c:v>
                </c:pt>
                <c:pt idx="150">
                  <c:v>20.142699395964328</c:v>
                </c:pt>
                <c:pt idx="151">
                  <c:v>20.11455303915395</c:v>
                </c:pt>
                <c:pt idx="152">
                  <c:v>20.11455303915395</c:v>
                </c:pt>
                <c:pt idx="153">
                  <c:v>20.170839270132639</c:v>
                </c:pt>
                <c:pt idx="154">
                  <c:v>20.142699395964328</c:v>
                </c:pt>
                <c:pt idx="155">
                  <c:v>20.170839270132639</c:v>
                </c:pt>
                <c:pt idx="156">
                  <c:v>20.142699395964328</c:v>
                </c:pt>
                <c:pt idx="157">
                  <c:v>20.11455303915395</c:v>
                </c:pt>
                <c:pt idx="158">
                  <c:v>20.11455303915395</c:v>
                </c:pt>
                <c:pt idx="159">
                  <c:v>20.11455303915395</c:v>
                </c:pt>
                <c:pt idx="160">
                  <c:v>20.086400175662707</c:v>
                </c:pt>
                <c:pt idx="161">
                  <c:v>20.11455303915395</c:v>
                </c:pt>
                <c:pt idx="162">
                  <c:v>20.142699395964328</c:v>
                </c:pt>
                <c:pt idx="163">
                  <c:v>20.142699395964328</c:v>
                </c:pt>
                <c:pt idx="164">
                  <c:v>20.11455303915395</c:v>
                </c:pt>
                <c:pt idx="165">
                  <c:v>20.142699395964328</c:v>
                </c:pt>
                <c:pt idx="166">
                  <c:v>20.086400175662707</c:v>
                </c:pt>
                <c:pt idx="167">
                  <c:v>20.11455303915395</c:v>
                </c:pt>
                <c:pt idx="168">
                  <c:v>20.11455303915395</c:v>
                </c:pt>
                <c:pt idx="169">
                  <c:v>20.170839270132639</c:v>
                </c:pt>
                <c:pt idx="170">
                  <c:v>20.11455303915395</c:v>
                </c:pt>
                <c:pt idx="171">
                  <c:v>20.086400175662707</c:v>
                </c:pt>
                <c:pt idx="172">
                  <c:v>20.11455303915395</c:v>
                </c:pt>
                <c:pt idx="173">
                  <c:v>20.142699395964328</c:v>
                </c:pt>
                <c:pt idx="174">
                  <c:v>20.11455303915395</c:v>
                </c:pt>
                <c:pt idx="175">
                  <c:v>20.058240781413819</c:v>
                </c:pt>
                <c:pt idx="176">
                  <c:v>20.142699395964328</c:v>
                </c:pt>
                <c:pt idx="177">
                  <c:v>20.11455303915395</c:v>
                </c:pt>
                <c:pt idx="178">
                  <c:v>20.142699395964328</c:v>
                </c:pt>
                <c:pt idx="179">
                  <c:v>20.11455303915395</c:v>
                </c:pt>
                <c:pt idx="180">
                  <c:v>20.11455303915395</c:v>
                </c:pt>
                <c:pt idx="181">
                  <c:v>20.11455303915395</c:v>
                </c:pt>
                <c:pt idx="182">
                  <c:v>20.11455303915395</c:v>
                </c:pt>
                <c:pt idx="183">
                  <c:v>20.142699395964328</c:v>
                </c:pt>
                <c:pt idx="184">
                  <c:v>20.142699395964328</c:v>
                </c:pt>
                <c:pt idx="185">
                  <c:v>20.11455303915395</c:v>
                </c:pt>
                <c:pt idx="186">
                  <c:v>20.11455303915395</c:v>
                </c:pt>
                <c:pt idx="187">
                  <c:v>20.142699395964328</c:v>
                </c:pt>
                <c:pt idx="188">
                  <c:v>20.11455303915395</c:v>
                </c:pt>
                <c:pt idx="189">
                  <c:v>20.086400175662707</c:v>
                </c:pt>
                <c:pt idx="190">
                  <c:v>20.170839270132639</c:v>
                </c:pt>
                <c:pt idx="191">
                  <c:v>20.11455303915395</c:v>
                </c:pt>
                <c:pt idx="192">
                  <c:v>20.170839270132639</c:v>
                </c:pt>
                <c:pt idx="193">
                  <c:v>20.142699395964328</c:v>
                </c:pt>
                <c:pt idx="194">
                  <c:v>20.11455303915395</c:v>
                </c:pt>
                <c:pt idx="195">
                  <c:v>20.170839270132639</c:v>
                </c:pt>
                <c:pt idx="196">
                  <c:v>20.11455303915395</c:v>
                </c:pt>
                <c:pt idx="197">
                  <c:v>20.11455303915395</c:v>
                </c:pt>
                <c:pt idx="198">
                  <c:v>20.142699395964328</c:v>
                </c:pt>
                <c:pt idx="199">
                  <c:v>20.11455303915395</c:v>
                </c:pt>
                <c:pt idx="200">
                  <c:v>20.11455303915395</c:v>
                </c:pt>
                <c:pt idx="201">
                  <c:v>20.142699395964328</c:v>
                </c:pt>
                <c:pt idx="202">
                  <c:v>20.11455303915395</c:v>
                </c:pt>
                <c:pt idx="203">
                  <c:v>20.11455303915395</c:v>
                </c:pt>
                <c:pt idx="204">
                  <c:v>20.142699395964328</c:v>
                </c:pt>
                <c:pt idx="205">
                  <c:v>20.11455303915395</c:v>
                </c:pt>
                <c:pt idx="206">
                  <c:v>20.142699395964328</c:v>
                </c:pt>
                <c:pt idx="207">
                  <c:v>20.086400175662707</c:v>
                </c:pt>
                <c:pt idx="208">
                  <c:v>20.11455303915395</c:v>
                </c:pt>
                <c:pt idx="209">
                  <c:v>20.11455303915395</c:v>
                </c:pt>
                <c:pt idx="210">
                  <c:v>20.142699395964328</c:v>
                </c:pt>
                <c:pt idx="211">
                  <c:v>20.11455303915395</c:v>
                </c:pt>
                <c:pt idx="212">
                  <c:v>20.142699395964328</c:v>
                </c:pt>
                <c:pt idx="213">
                  <c:v>20.11455303915395</c:v>
                </c:pt>
                <c:pt idx="214">
                  <c:v>20.142699395964328</c:v>
                </c:pt>
                <c:pt idx="215">
                  <c:v>20.11455303915395</c:v>
                </c:pt>
                <c:pt idx="216">
                  <c:v>20.11455303915395</c:v>
                </c:pt>
                <c:pt idx="217">
                  <c:v>20.11455303915395</c:v>
                </c:pt>
                <c:pt idx="218">
                  <c:v>20.11455303915395</c:v>
                </c:pt>
                <c:pt idx="219">
                  <c:v>20.170839270132639</c:v>
                </c:pt>
                <c:pt idx="220">
                  <c:v>20.086400175662707</c:v>
                </c:pt>
                <c:pt idx="221">
                  <c:v>20.11455303915395</c:v>
                </c:pt>
                <c:pt idx="222">
                  <c:v>20.058240781413819</c:v>
                </c:pt>
                <c:pt idx="223">
                  <c:v>20.11455303915395</c:v>
                </c:pt>
                <c:pt idx="224">
                  <c:v>20.086400175662707</c:v>
                </c:pt>
                <c:pt idx="225">
                  <c:v>20.11455303915395</c:v>
                </c:pt>
                <c:pt idx="226">
                  <c:v>20.086400175662707</c:v>
                </c:pt>
                <c:pt idx="227">
                  <c:v>20.11455303915395</c:v>
                </c:pt>
                <c:pt idx="228">
                  <c:v>20.058240781413819</c:v>
                </c:pt>
                <c:pt idx="229">
                  <c:v>20.086400175662707</c:v>
                </c:pt>
                <c:pt idx="230">
                  <c:v>20.142699395964328</c:v>
                </c:pt>
                <c:pt idx="231">
                  <c:v>20.11455303915395</c:v>
                </c:pt>
                <c:pt idx="232">
                  <c:v>20.11455303915395</c:v>
                </c:pt>
                <c:pt idx="233">
                  <c:v>20.142699395964328</c:v>
                </c:pt>
                <c:pt idx="234">
                  <c:v>20.11455303915395</c:v>
                </c:pt>
                <c:pt idx="235">
                  <c:v>20.086400175662707</c:v>
                </c:pt>
                <c:pt idx="236">
                  <c:v>20.086400175662707</c:v>
                </c:pt>
                <c:pt idx="237">
                  <c:v>20.11455303915395</c:v>
                </c:pt>
                <c:pt idx="238">
                  <c:v>20.086400175662707</c:v>
                </c:pt>
                <c:pt idx="239">
                  <c:v>20.142699395964328</c:v>
                </c:pt>
                <c:pt idx="240">
                  <c:v>20.058240781413819</c:v>
                </c:pt>
                <c:pt idx="241">
                  <c:v>20.11455303915395</c:v>
                </c:pt>
                <c:pt idx="242">
                  <c:v>20.086400175662707</c:v>
                </c:pt>
                <c:pt idx="243">
                  <c:v>20.086400175662707</c:v>
                </c:pt>
                <c:pt idx="244">
                  <c:v>20.198972685659875</c:v>
                </c:pt>
                <c:pt idx="245">
                  <c:v>20.142699395964328</c:v>
                </c:pt>
                <c:pt idx="246">
                  <c:v>20.086400175662707</c:v>
                </c:pt>
                <c:pt idx="247">
                  <c:v>20.11455303915395</c:v>
                </c:pt>
                <c:pt idx="248">
                  <c:v>20.11455303915395</c:v>
                </c:pt>
                <c:pt idx="249">
                  <c:v>20.142699395964328</c:v>
                </c:pt>
                <c:pt idx="250">
                  <c:v>20.142699395964328</c:v>
                </c:pt>
                <c:pt idx="251">
                  <c:v>20.058240781413819</c:v>
                </c:pt>
                <c:pt idx="252">
                  <c:v>20.142699395964328</c:v>
                </c:pt>
                <c:pt idx="253">
                  <c:v>20.11455303915395</c:v>
                </c:pt>
                <c:pt idx="254">
                  <c:v>20.086400175662707</c:v>
                </c:pt>
                <c:pt idx="255">
                  <c:v>20.086400175662707</c:v>
                </c:pt>
                <c:pt idx="256">
                  <c:v>20.086400175662707</c:v>
                </c:pt>
                <c:pt idx="257">
                  <c:v>20.086400175662707</c:v>
                </c:pt>
                <c:pt idx="258">
                  <c:v>20.11455303915395</c:v>
                </c:pt>
                <c:pt idx="259">
                  <c:v>20.11455303915395</c:v>
                </c:pt>
                <c:pt idx="260">
                  <c:v>20.11455303915395</c:v>
                </c:pt>
                <c:pt idx="261">
                  <c:v>20.142699395964328</c:v>
                </c:pt>
                <c:pt idx="262">
                  <c:v>20.11455303915395</c:v>
                </c:pt>
                <c:pt idx="263">
                  <c:v>20.142699395964328</c:v>
                </c:pt>
                <c:pt idx="264">
                  <c:v>20.11455303915395</c:v>
                </c:pt>
                <c:pt idx="265">
                  <c:v>20.142699395964328</c:v>
                </c:pt>
                <c:pt idx="266">
                  <c:v>20.142699395964328</c:v>
                </c:pt>
                <c:pt idx="267">
                  <c:v>20.142699395964328</c:v>
                </c:pt>
                <c:pt idx="268">
                  <c:v>20.11455303915395</c:v>
                </c:pt>
                <c:pt idx="269">
                  <c:v>20.11455303915395</c:v>
                </c:pt>
                <c:pt idx="270">
                  <c:v>20.142699395964328</c:v>
                </c:pt>
                <c:pt idx="271">
                  <c:v>20.086400175662707</c:v>
                </c:pt>
                <c:pt idx="272">
                  <c:v>20.086400175662707</c:v>
                </c:pt>
                <c:pt idx="273">
                  <c:v>20.142699395964328</c:v>
                </c:pt>
                <c:pt idx="274">
                  <c:v>20.058240781413819</c:v>
                </c:pt>
                <c:pt idx="275">
                  <c:v>20.086400175662707</c:v>
                </c:pt>
                <c:pt idx="276">
                  <c:v>20.11455303915395</c:v>
                </c:pt>
                <c:pt idx="277">
                  <c:v>20.11455303915395</c:v>
                </c:pt>
                <c:pt idx="278">
                  <c:v>20.086400175662707</c:v>
                </c:pt>
                <c:pt idx="279">
                  <c:v>20.11455303915395</c:v>
                </c:pt>
                <c:pt idx="280">
                  <c:v>20.11455303915395</c:v>
                </c:pt>
                <c:pt idx="281">
                  <c:v>20.086400175662707</c:v>
                </c:pt>
                <c:pt idx="282">
                  <c:v>20.058240781413819</c:v>
                </c:pt>
                <c:pt idx="283">
                  <c:v>20.058240781413819</c:v>
                </c:pt>
                <c:pt idx="284">
                  <c:v>20.086400175662707</c:v>
                </c:pt>
                <c:pt idx="285">
                  <c:v>20.11455303915395</c:v>
                </c:pt>
                <c:pt idx="286">
                  <c:v>20.086400175662707</c:v>
                </c:pt>
                <c:pt idx="287">
                  <c:v>20.086400175662707</c:v>
                </c:pt>
                <c:pt idx="288">
                  <c:v>20.142699395964328</c:v>
                </c:pt>
                <c:pt idx="289">
                  <c:v>20.086400175662707</c:v>
                </c:pt>
                <c:pt idx="290">
                  <c:v>20.11455303915395</c:v>
                </c:pt>
                <c:pt idx="291">
                  <c:v>20.142699395964328</c:v>
                </c:pt>
                <c:pt idx="292">
                  <c:v>20.11455303915395</c:v>
                </c:pt>
                <c:pt idx="293">
                  <c:v>20.142699395964328</c:v>
                </c:pt>
                <c:pt idx="294">
                  <c:v>20.142699395964328</c:v>
                </c:pt>
                <c:pt idx="295">
                  <c:v>20.11455303915395</c:v>
                </c:pt>
                <c:pt idx="296">
                  <c:v>20.11455303915395</c:v>
                </c:pt>
                <c:pt idx="297">
                  <c:v>20.198972685659875</c:v>
                </c:pt>
                <c:pt idx="298">
                  <c:v>20.142699395964328</c:v>
                </c:pt>
                <c:pt idx="299">
                  <c:v>20.170839270132639</c:v>
                </c:pt>
                <c:pt idx="300">
                  <c:v>20.170839270132639</c:v>
                </c:pt>
                <c:pt idx="301">
                  <c:v>20.142699395964328</c:v>
                </c:pt>
                <c:pt idx="302">
                  <c:v>20.11455303915395</c:v>
                </c:pt>
                <c:pt idx="303">
                  <c:v>20.11455303915395</c:v>
                </c:pt>
                <c:pt idx="304">
                  <c:v>20.170839270132639</c:v>
                </c:pt>
                <c:pt idx="305">
                  <c:v>20.11455303915395</c:v>
                </c:pt>
                <c:pt idx="306">
                  <c:v>20.170839270132639</c:v>
                </c:pt>
                <c:pt idx="307">
                  <c:v>20.170839270132639</c:v>
                </c:pt>
                <c:pt idx="308">
                  <c:v>20.142699395964328</c:v>
                </c:pt>
                <c:pt idx="309">
                  <c:v>20.11455303915395</c:v>
                </c:pt>
                <c:pt idx="310">
                  <c:v>20.11455303915395</c:v>
                </c:pt>
                <c:pt idx="311">
                  <c:v>20.170839270132639</c:v>
                </c:pt>
                <c:pt idx="312">
                  <c:v>20.11455303915395</c:v>
                </c:pt>
                <c:pt idx="313">
                  <c:v>20.142699395964328</c:v>
                </c:pt>
                <c:pt idx="314">
                  <c:v>20.086400175662707</c:v>
                </c:pt>
                <c:pt idx="315">
                  <c:v>20.11455303915395</c:v>
                </c:pt>
                <c:pt idx="316">
                  <c:v>20.142699395964328</c:v>
                </c:pt>
                <c:pt idx="317">
                  <c:v>20.142699395964328</c:v>
                </c:pt>
                <c:pt idx="318">
                  <c:v>20.11455303915395</c:v>
                </c:pt>
                <c:pt idx="319">
                  <c:v>20.142699395964328</c:v>
                </c:pt>
                <c:pt idx="320">
                  <c:v>20.11455303915395</c:v>
                </c:pt>
                <c:pt idx="321">
                  <c:v>20.11455303915395</c:v>
                </c:pt>
                <c:pt idx="322">
                  <c:v>20.170839270132639</c:v>
                </c:pt>
                <c:pt idx="323">
                  <c:v>20.198972685659875</c:v>
                </c:pt>
                <c:pt idx="324">
                  <c:v>20.11455303915395</c:v>
                </c:pt>
                <c:pt idx="325">
                  <c:v>20.142699395964328</c:v>
                </c:pt>
                <c:pt idx="326">
                  <c:v>20.142699395964328</c:v>
                </c:pt>
                <c:pt idx="327">
                  <c:v>20.11455303915395</c:v>
                </c:pt>
                <c:pt idx="328">
                  <c:v>20.170839270132639</c:v>
                </c:pt>
                <c:pt idx="329">
                  <c:v>20.11455303915395</c:v>
                </c:pt>
                <c:pt idx="330">
                  <c:v>20.142699395964328</c:v>
                </c:pt>
                <c:pt idx="331">
                  <c:v>20.142699395964328</c:v>
                </c:pt>
                <c:pt idx="332">
                  <c:v>20.11455303915395</c:v>
                </c:pt>
                <c:pt idx="333">
                  <c:v>20.142699395964328</c:v>
                </c:pt>
                <c:pt idx="334">
                  <c:v>20.11455303915395</c:v>
                </c:pt>
                <c:pt idx="335">
                  <c:v>20.086400175662707</c:v>
                </c:pt>
                <c:pt idx="336">
                  <c:v>20.142699395964328</c:v>
                </c:pt>
                <c:pt idx="337">
                  <c:v>20.170839270132639</c:v>
                </c:pt>
                <c:pt idx="338">
                  <c:v>20.142699395964328</c:v>
                </c:pt>
                <c:pt idx="339">
                  <c:v>20.142699395964328</c:v>
                </c:pt>
                <c:pt idx="340">
                  <c:v>20.11455303915395</c:v>
                </c:pt>
                <c:pt idx="341">
                  <c:v>20.142699395964328</c:v>
                </c:pt>
                <c:pt idx="342">
                  <c:v>20.142699395964328</c:v>
                </c:pt>
                <c:pt idx="343">
                  <c:v>20.142699395964328</c:v>
                </c:pt>
                <c:pt idx="344">
                  <c:v>20.11455303915395</c:v>
                </c:pt>
                <c:pt idx="345">
                  <c:v>20.170839270132639</c:v>
                </c:pt>
                <c:pt idx="346">
                  <c:v>20.142699395964328</c:v>
                </c:pt>
                <c:pt idx="347">
                  <c:v>20.086400175662707</c:v>
                </c:pt>
                <c:pt idx="348">
                  <c:v>20.142699395964328</c:v>
                </c:pt>
                <c:pt idx="349">
                  <c:v>20.142699395964328</c:v>
                </c:pt>
                <c:pt idx="350">
                  <c:v>20.058240781413819</c:v>
                </c:pt>
                <c:pt idx="351">
                  <c:v>20.086400175662707</c:v>
                </c:pt>
                <c:pt idx="352">
                  <c:v>20.11455303915395</c:v>
                </c:pt>
                <c:pt idx="353">
                  <c:v>20.142699395964328</c:v>
                </c:pt>
                <c:pt idx="354">
                  <c:v>20.11455303915395</c:v>
                </c:pt>
                <c:pt idx="355">
                  <c:v>20.11455303915395</c:v>
                </c:pt>
                <c:pt idx="356">
                  <c:v>20.058240781413819</c:v>
                </c:pt>
                <c:pt idx="357">
                  <c:v>20.086400175662707</c:v>
                </c:pt>
                <c:pt idx="358">
                  <c:v>20.11455303915395</c:v>
                </c:pt>
                <c:pt idx="359">
                  <c:v>20.11455303915395</c:v>
                </c:pt>
                <c:pt idx="360">
                  <c:v>20.11455303915395</c:v>
                </c:pt>
                <c:pt idx="361">
                  <c:v>20.142699395964328</c:v>
                </c:pt>
                <c:pt idx="362">
                  <c:v>20.11455303915395</c:v>
                </c:pt>
                <c:pt idx="363">
                  <c:v>20.11455303915395</c:v>
                </c:pt>
                <c:pt idx="364">
                  <c:v>20.170839270132639</c:v>
                </c:pt>
                <c:pt idx="365">
                  <c:v>20.11455303915395</c:v>
                </c:pt>
                <c:pt idx="366">
                  <c:v>20.142699395964328</c:v>
                </c:pt>
                <c:pt idx="367">
                  <c:v>20.086400175662707</c:v>
                </c:pt>
                <c:pt idx="368">
                  <c:v>20.11455303915395</c:v>
                </c:pt>
                <c:pt idx="369">
                  <c:v>20.142699395964328</c:v>
                </c:pt>
                <c:pt idx="370">
                  <c:v>20.086400175662707</c:v>
                </c:pt>
                <c:pt idx="371">
                  <c:v>20.170839270132639</c:v>
                </c:pt>
                <c:pt idx="372">
                  <c:v>20.142699395964328</c:v>
                </c:pt>
                <c:pt idx="373">
                  <c:v>20.142699395964328</c:v>
                </c:pt>
                <c:pt idx="374">
                  <c:v>20.11455303915395</c:v>
                </c:pt>
                <c:pt idx="375">
                  <c:v>20.142699395964328</c:v>
                </c:pt>
                <c:pt idx="376">
                  <c:v>20.170839270132639</c:v>
                </c:pt>
                <c:pt idx="377">
                  <c:v>20.142699395964328</c:v>
                </c:pt>
                <c:pt idx="378">
                  <c:v>20.11455303915395</c:v>
                </c:pt>
                <c:pt idx="379">
                  <c:v>20.142699395964328</c:v>
                </c:pt>
                <c:pt idx="380">
                  <c:v>20.142699395964328</c:v>
                </c:pt>
                <c:pt idx="381">
                  <c:v>20.11455303915395</c:v>
                </c:pt>
                <c:pt idx="382">
                  <c:v>20.142699395964328</c:v>
                </c:pt>
                <c:pt idx="383">
                  <c:v>20.086400175662707</c:v>
                </c:pt>
                <c:pt idx="384">
                  <c:v>20.058240781413819</c:v>
                </c:pt>
                <c:pt idx="385">
                  <c:v>20.086400175662707</c:v>
                </c:pt>
                <c:pt idx="386">
                  <c:v>20.11455303915395</c:v>
                </c:pt>
                <c:pt idx="387">
                  <c:v>20.11455303915395</c:v>
                </c:pt>
                <c:pt idx="388">
                  <c:v>20.086400175662707</c:v>
                </c:pt>
                <c:pt idx="389">
                  <c:v>20.086400175662707</c:v>
                </c:pt>
                <c:pt idx="390">
                  <c:v>20.11455303915395</c:v>
                </c:pt>
                <c:pt idx="391">
                  <c:v>20.142699395964328</c:v>
                </c:pt>
                <c:pt idx="392">
                  <c:v>20.11455303915395</c:v>
                </c:pt>
                <c:pt idx="393">
                  <c:v>20.11455303915395</c:v>
                </c:pt>
                <c:pt idx="394">
                  <c:v>20.11455303915395</c:v>
                </c:pt>
                <c:pt idx="395">
                  <c:v>20.142699395964328</c:v>
                </c:pt>
                <c:pt idx="396">
                  <c:v>20.142699395964328</c:v>
                </c:pt>
                <c:pt idx="397">
                  <c:v>20.11455303915395</c:v>
                </c:pt>
                <c:pt idx="398">
                  <c:v>20.198972685659875</c:v>
                </c:pt>
                <c:pt idx="399">
                  <c:v>20.11455303915395</c:v>
                </c:pt>
                <c:pt idx="400">
                  <c:v>20.142699395964328</c:v>
                </c:pt>
                <c:pt idx="401">
                  <c:v>20.198972685659875</c:v>
                </c:pt>
                <c:pt idx="402">
                  <c:v>20.11455303915395</c:v>
                </c:pt>
                <c:pt idx="403">
                  <c:v>20.170839270132639</c:v>
                </c:pt>
                <c:pt idx="404">
                  <c:v>20.142699395964328</c:v>
                </c:pt>
                <c:pt idx="405">
                  <c:v>20.142699395964328</c:v>
                </c:pt>
                <c:pt idx="406">
                  <c:v>20.142699395964328</c:v>
                </c:pt>
                <c:pt idx="407">
                  <c:v>20.198972685659875</c:v>
                </c:pt>
                <c:pt idx="408">
                  <c:v>20.170839270132639</c:v>
                </c:pt>
                <c:pt idx="409">
                  <c:v>20.142699395964328</c:v>
                </c:pt>
                <c:pt idx="410">
                  <c:v>20.142699395964328</c:v>
                </c:pt>
                <c:pt idx="411">
                  <c:v>20.142699395964328</c:v>
                </c:pt>
                <c:pt idx="412">
                  <c:v>20.11455303915395</c:v>
                </c:pt>
                <c:pt idx="413">
                  <c:v>20.142699395964328</c:v>
                </c:pt>
                <c:pt idx="414">
                  <c:v>20.142699395964328</c:v>
                </c:pt>
                <c:pt idx="415">
                  <c:v>20.198972685659875</c:v>
                </c:pt>
                <c:pt idx="416">
                  <c:v>20.170839270132639</c:v>
                </c:pt>
                <c:pt idx="417">
                  <c:v>20.170839270132639</c:v>
                </c:pt>
                <c:pt idx="418">
                  <c:v>20.170839270132639</c:v>
                </c:pt>
                <c:pt idx="419">
                  <c:v>20.198972685659875</c:v>
                </c:pt>
                <c:pt idx="420">
                  <c:v>20.142699395964328</c:v>
                </c:pt>
                <c:pt idx="421">
                  <c:v>20.198972685659875</c:v>
                </c:pt>
                <c:pt idx="422">
                  <c:v>20.198972685659875</c:v>
                </c:pt>
                <c:pt idx="423">
                  <c:v>20.227099666509364</c:v>
                </c:pt>
                <c:pt idx="424">
                  <c:v>20.198972685659875</c:v>
                </c:pt>
                <c:pt idx="425">
                  <c:v>20.198972685659875</c:v>
                </c:pt>
                <c:pt idx="426">
                  <c:v>20.142699395964328</c:v>
                </c:pt>
                <c:pt idx="427">
                  <c:v>20.142699395964328</c:v>
                </c:pt>
                <c:pt idx="428">
                  <c:v>20.170839270132639</c:v>
                </c:pt>
                <c:pt idx="429">
                  <c:v>20.198972685659875</c:v>
                </c:pt>
                <c:pt idx="430">
                  <c:v>20.170839270132639</c:v>
                </c:pt>
                <c:pt idx="431">
                  <c:v>20.170839270132639</c:v>
                </c:pt>
                <c:pt idx="432">
                  <c:v>20.142699395964328</c:v>
                </c:pt>
                <c:pt idx="433">
                  <c:v>20.170839270132639</c:v>
                </c:pt>
                <c:pt idx="434">
                  <c:v>20.11455303915395</c:v>
                </c:pt>
                <c:pt idx="435">
                  <c:v>20.142699395964328</c:v>
                </c:pt>
                <c:pt idx="436">
                  <c:v>20.170839270132639</c:v>
                </c:pt>
                <c:pt idx="437">
                  <c:v>20.170839270132639</c:v>
                </c:pt>
                <c:pt idx="438">
                  <c:v>20.170839270132639</c:v>
                </c:pt>
                <c:pt idx="439">
                  <c:v>20.170839270132639</c:v>
                </c:pt>
                <c:pt idx="440">
                  <c:v>20.142699395964328</c:v>
                </c:pt>
                <c:pt idx="441">
                  <c:v>20.170839270132639</c:v>
                </c:pt>
                <c:pt idx="442">
                  <c:v>20.170839270132639</c:v>
                </c:pt>
                <c:pt idx="443">
                  <c:v>20.198972685659875</c:v>
                </c:pt>
                <c:pt idx="444">
                  <c:v>20.142699395964328</c:v>
                </c:pt>
                <c:pt idx="445">
                  <c:v>20.142699395964328</c:v>
                </c:pt>
                <c:pt idx="446">
                  <c:v>20.227099666509364</c:v>
                </c:pt>
                <c:pt idx="447">
                  <c:v>20.142699395964328</c:v>
                </c:pt>
                <c:pt idx="448">
                  <c:v>20.198972685659875</c:v>
                </c:pt>
                <c:pt idx="449">
                  <c:v>20.142699395964328</c:v>
                </c:pt>
                <c:pt idx="450">
                  <c:v>20.142699395964328</c:v>
                </c:pt>
                <c:pt idx="451">
                  <c:v>20.142699395964328</c:v>
                </c:pt>
                <c:pt idx="452">
                  <c:v>20.198972685659875</c:v>
                </c:pt>
                <c:pt idx="453">
                  <c:v>20.170839270132639</c:v>
                </c:pt>
                <c:pt idx="454">
                  <c:v>20.170839270132639</c:v>
                </c:pt>
                <c:pt idx="455">
                  <c:v>20.142699395964328</c:v>
                </c:pt>
                <c:pt idx="456">
                  <c:v>20.198972685659875</c:v>
                </c:pt>
                <c:pt idx="457">
                  <c:v>20.311442240062927</c:v>
                </c:pt>
                <c:pt idx="458">
                  <c:v>20.170839270132639</c:v>
                </c:pt>
                <c:pt idx="459">
                  <c:v>20.170839270132639</c:v>
                </c:pt>
                <c:pt idx="460">
                  <c:v>20.142699395964328</c:v>
                </c:pt>
                <c:pt idx="461">
                  <c:v>20.198972685659875</c:v>
                </c:pt>
                <c:pt idx="462">
                  <c:v>20.170839270132639</c:v>
                </c:pt>
                <c:pt idx="463">
                  <c:v>20.198972685659875</c:v>
                </c:pt>
                <c:pt idx="464">
                  <c:v>20.170839270132639</c:v>
                </c:pt>
                <c:pt idx="465">
                  <c:v>20.142699395964328</c:v>
                </c:pt>
                <c:pt idx="466">
                  <c:v>20.170839270132639</c:v>
                </c:pt>
                <c:pt idx="467">
                  <c:v>20.142699395964328</c:v>
                </c:pt>
                <c:pt idx="468">
                  <c:v>20.11455303915395</c:v>
                </c:pt>
                <c:pt idx="469">
                  <c:v>20.170839270132639</c:v>
                </c:pt>
                <c:pt idx="470">
                  <c:v>20.170839270132639</c:v>
                </c:pt>
                <c:pt idx="471">
                  <c:v>20.170839270132639</c:v>
                </c:pt>
                <c:pt idx="472">
                  <c:v>20.170839270132639</c:v>
                </c:pt>
                <c:pt idx="473">
                  <c:v>20.142699395964328</c:v>
                </c:pt>
                <c:pt idx="474">
                  <c:v>20.170839270132639</c:v>
                </c:pt>
                <c:pt idx="475">
                  <c:v>20.170839270132639</c:v>
                </c:pt>
                <c:pt idx="476">
                  <c:v>20.170839270132639</c:v>
                </c:pt>
                <c:pt idx="477">
                  <c:v>20.170839270132639</c:v>
                </c:pt>
                <c:pt idx="478">
                  <c:v>20.255220236606927</c:v>
                </c:pt>
                <c:pt idx="479">
                  <c:v>20.227099666509364</c:v>
                </c:pt>
                <c:pt idx="480">
                  <c:v>20.198972685659875</c:v>
                </c:pt>
                <c:pt idx="481">
                  <c:v>20.227099666509364</c:v>
                </c:pt>
                <c:pt idx="482">
                  <c:v>20.198972685659875</c:v>
                </c:pt>
                <c:pt idx="483">
                  <c:v>20.170839270132639</c:v>
                </c:pt>
                <c:pt idx="484">
                  <c:v>20.255220236606927</c:v>
                </c:pt>
                <c:pt idx="485">
                  <c:v>20.170839270132639</c:v>
                </c:pt>
                <c:pt idx="486">
                  <c:v>20.170839270132639</c:v>
                </c:pt>
                <c:pt idx="487">
                  <c:v>20.227099666509364</c:v>
                </c:pt>
                <c:pt idx="488">
                  <c:v>20.170839270132639</c:v>
                </c:pt>
                <c:pt idx="489">
                  <c:v>20.198972685659875</c:v>
                </c:pt>
                <c:pt idx="490">
                  <c:v>20.170839270132639</c:v>
                </c:pt>
                <c:pt idx="491">
                  <c:v>20.170839270132639</c:v>
                </c:pt>
                <c:pt idx="492">
                  <c:v>20.198972685659875</c:v>
                </c:pt>
                <c:pt idx="493">
                  <c:v>20.198972685659875</c:v>
                </c:pt>
                <c:pt idx="494">
                  <c:v>20.198972685659875</c:v>
                </c:pt>
                <c:pt idx="495">
                  <c:v>20.227099666509364</c:v>
                </c:pt>
                <c:pt idx="496">
                  <c:v>20.198972685659875</c:v>
                </c:pt>
                <c:pt idx="497">
                  <c:v>20.198972685659875</c:v>
                </c:pt>
                <c:pt idx="498">
                  <c:v>20.227099666509364</c:v>
                </c:pt>
                <c:pt idx="499">
                  <c:v>20.255220236606927</c:v>
                </c:pt>
                <c:pt idx="500">
                  <c:v>20.198972685659875</c:v>
                </c:pt>
                <c:pt idx="501">
                  <c:v>20.170839270132639</c:v>
                </c:pt>
                <c:pt idx="502">
                  <c:v>20.198972685659875</c:v>
                </c:pt>
                <c:pt idx="503">
                  <c:v>20.255220236606927</c:v>
                </c:pt>
                <c:pt idx="504">
                  <c:v>20.227099666509364</c:v>
                </c:pt>
                <c:pt idx="505">
                  <c:v>20.170839270132639</c:v>
                </c:pt>
                <c:pt idx="506">
                  <c:v>20.227099666509364</c:v>
                </c:pt>
                <c:pt idx="507">
                  <c:v>20.170839270132639</c:v>
                </c:pt>
                <c:pt idx="508">
                  <c:v>20.198972685659875</c:v>
                </c:pt>
                <c:pt idx="509">
                  <c:v>20.198972685659875</c:v>
                </c:pt>
                <c:pt idx="510">
                  <c:v>20.198972685659875</c:v>
                </c:pt>
                <c:pt idx="511">
                  <c:v>20.255220236606927</c:v>
                </c:pt>
                <c:pt idx="512">
                  <c:v>20.227099666509364</c:v>
                </c:pt>
                <c:pt idx="513">
                  <c:v>20.227099666509364</c:v>
                </c:pt>
                <c:pt idx="514">
                  <c:v>20.255220236606927</c:v>
                </c:pt>
                <c:pt idx="515">
                  <c:v>20.255220236606927</c:v>
                </c:pt>
                <c:pt idx="516">
                  <c:v>20.283334419841026</c:v>
                </c:pt>
                <c:pt idx="517">
                  <c:v>20.198972685659875</c:v>
                </c:pt>
                <c:pt idx="518">
                  <c:v>20.227099666509364</c:v>
                </c:pt>
                <c:pt idx="519">
                  <c:v>20.227099666509364</c:v>
                </c:pt>
                <c:pt idx="520">
                  <c:v>20.227099666509364</c:v>
                </c:pt>
                <c:pt idx="521">
                  <c:v>20.227099666509364</c:v>
                </c:pt>
                <c:pt idx="522">
                  <c:v>20.255220236606927</c:v>
                </c:pt>
                <c:pt idx="523">
                  <c:v>20.283334419841026</c:v>
                </c:pt>
                <c:pt idx="524">
                  <c:v>20.255220236606927</c:v>
                </c:pt>
                <c:pt idx="525">
                  <c:v>20.283334419841026</c:v>
                </c:pt>
                <c:pt idx="526">
                  <c:v>20.255220236606927</c:v>
                </c:pt>
                <c:pt idx="527">
                  <c:v>20.255220236606927</c:v>
                </c:pt>
                <c:pt idx="528">
                  <c:v>20.255220236606927</c:v>
                </c:pt>
                <c:pt idx="529">
                  <c:v>20.283334419841026</c:v>
                </c:pt>
                <c:pt idx="530">
                  <c:v>20.255220236606927</c:v>
                </c:pt>
                <c:pt idx="531">
                  <c:v>20.255220236606927</c:v>
                </c:pt>
                <c:pt idx="532">
                  <c:v>20.367638886690067</c:v>
                </c:pt>
                <c:pt idx="533">
                  <c:v>20.283334419841026</c:v>
                </c:pt>
                <c:pt idx="534">
                  <c:v>20.283334419841026</c:v>
                </c:pt>
                <c:pt idx="535">
                  <c:v>20.367638886690067</c:v>
                </c:pt>
                <c:pt idx="536">
                  <c:v>20.283334419841026</c:v>
                </c:pt>
                <c:pt idx="537">
                  <c:v>20.283334419841026</c:v>
                </c:pt>
                <c:pt idx="538">
                  <c:v>20.311442240062927</c:v>
                </c:pt>
                <c:pt idx="539">
                  <c:v>20.339543721086834</c:v>
                </c:pt>
                <c:pt idx="540">
                  <c:v>20.283334419841026</c:v>
                </c:pt>
                <c:pt idx="541">
                  <c:v>20.283334419841026</c:v>
                </c:pt>
                <c:pt idx="542">
                  <c:v>20.311442240062927</c:v>
                </c:pt>
                <c:pt idx="543">
                  <c:v>20.311442240062927</c:v>
                </c:pt>
                <c:pt idx="544">
                  <c:v>20.283334419841026</c:v>
                </c:pt>
                <c:pt idx="545">
                  <c:v>20.311442240062927</c:v>
                </c:pt>
                <c:pt idx="546">
                  <c:v>20.283334419841026</c:v>
                </c:pt>
                <c:pt idx="547">
                  <c:v>20.283334419841026</c:v>
                </c:pt>
                <c:pt idx="548">
                  <c:v>20.283334419841026</c:v>
                </c:pt>
                <c:pt idx="549">
                  <c:v>20.339543721086834</c:v>
                </c:pt>
                <c:pt idx="550">
                  <c:v>20.283334419841026</c:v>
                </c:pt>
                <c:pt idx="551">
                  <c:v>20.311442240062927</c:v>
                </c:pt>
                <c:pt idx="552">
                  <c:v>20.339543721086834</c:v>
                </c:pt>
                <c:pt idx="553">
                  <c:v>20.311442240062927</c:v>
                </c:pt>
                <c:pt idx="554">
                  <c:v>20.311442240062927</c:v>
                </c:pt>
                <c:pt idx="555">
                  <c:v>20.367638886690067</c:v>
                </c:pt>
                <c:pt idx="556">
                  <c:v>20.311442240062927</c:v>
                </c:pt>
                <c:pt idx="557">
                  <c:v>20.367638886690067</c:v>
                </c:pt>
                <c:pt idx="558">
                  <c:v>20.339543721086834</c:v>
                </c:pt>
                <c:pt idx="559">
                  <c:v>20.367638886690067</c:v>
                </c:pt>
                <c:pt idx="560">
                  <c:v>20.339543721086834</c:v>
                </c:pt>
                <c:pt idx="561">
                  <c:v>20.395727760613184</c:v>
                </c:pt>
                <c:pt idx="562">
                  <c:v>20.339543721086834</c:v>
                </c:pt>
                <c:pt idx="563">
                  <c:v>20.367638886690067</c:v>
                </c:pt>
                <c:pt idx="564">
                  <c:v>20.367638886690067</c:v>
                </c:pt>
                <c:pt idx="565">
                  <c:v>20.311442240062927</c:v>
                </c:pt>
                <c:pt idx="566">
                  <c:v>20.311442240062927</c:v>
                </c:pt>
                <c:pt idx="567">
                  <c:v>20.311442240062927</c:v>
                </c:pt>
                <c:pt idx="568">
                  <c:v>20.311442240062927</c:v>
                </c:pt>
                <c:pt idx="569">
                  <c:v>20.339543721086834</c:v>
                </c:pt>
                <c:pt idx="570">
                  <c:v>20.339543721086834</c:v>
                </c:pt>
                <c:pt idx="571">
                  <c:v>20.283334419841026</c:v>
                </c:pt>
                <c:pt idx="572">
                  <c:v>20.339543721086834</c:v>
                </c:pt>
                <c:pt idx="573">
                  <c:v>20.367638886690067</c:v>
                </c:pt>
                <c:pt idx="574">
                  <c:v>20.339543721086834</c:v>
                </c:pt>
                <c:pt idx="575">
                  <c:v>20.339543721086834</c:v>
                </c:pt>
                <c:pt idx="576">
                  <c:v>20.339543721086834</c:v>
                </c:pt>
                <c:pt idx="577">
                  <c:v>20.395727760613184</c:v>
                </c:pt>
                <c:pt idx="578">
                  <c:v>20.367638886690067</c:v>
                </c:pt>
                <c:pt idx="579">
                  <c:v>20.451886728198481</c:v>
                </c:pt>
                <c:pt idx="580">
                  <c:v>20.367638886690067</c:v>
                </c:pt>
                <c:pt idx="581">
                  <c:v>20.367638886690067</c:v>
                </c:pt>
                <c:pt idx="582">
                  <c:v>20.367638886690067</c:v>
                </c:pt>
                <c:pt idx="583">
                  <c:v>20.367638886690067</c:v>
                </c:pt>
                <c:pt idx="584">
                  <c:v>20.395727760613184</c:v>
                </c:pt>
                <c:pt idx="585">
                  <c:v>20.367638886690067</c:v>
                </c:pt>
                <c:pt idx="586">
                  <c:v>20.395727760613184</c:v>
                </c:pt>
                <c:pt idx="587">
                  <c:v>20.423810366560151</c:v>
                </c:pt>
                <c:pt idx="588">
                  <c:v>20.479956869159395</c:v>
                </c:pt>
                <c:pt idx="589">
                  <c:v>20.395727760613184</c:v>
                </c:pt>
                <c:pt idx="590">
                  <c:v>20.395727760613184</c:v>
                </c:pt>
                <c:pt idx="591">
                  <c:v>20.423810366560151</c:v>
                </c:pt>
                <c:pt idx="592">
                  <c:v>20.395727760613184</c:v>
                </c:pt>
                <c:pt idx="593">
                  <c:v>20.395727760613184</c:v>
                </c:pt>
                <c:pt idx="594">
                  <c:v>20.423810366560151</c:v>
                </c:pt>
                <c:pt idx="595">
                  <c:v>20.451886728198481</c:v>
                </c:pt>
                <c:pt idx="596">
                  <c:v>20.423810366560151</c:v>
                </c:pt>
                <c:pt idx="597">
                  <c:v>20.395727760613184</c:v>
                </c:pt>
                <c:pt idx="598">
                  <c:v>20.395727760613184</c:v>
                </c:pt>
                <c:pt idx="599">
                  <c:v>20.423810366560151</c:v>
                </c:pt>
                <c:pt idx="600">
                  <c:v>20.395727760613184</c:v>
                </c:pt>
                <c:pt idx="601">
                  <c:v>20.395727760613184</c:v>
                </c:pt>
                <c:pt idx="602">
                  <c:v>20.423810366560151</c:v>
                </c:pt>
                <c:pt idx="603">
                  <c:v>20.395727760613184</c:v>
                </c:pt>
                <c:pt idx="604">
                  <c:v>20.451886728198481</c:v>
                </c:pt>
                <c:pt idx="605">
                  <c:v>20.451886728198481</c:v>
                </c:pt>
                <c:pt idx="606">
                  <c:v>20.508020813037959</c:v>
                </c:pt>
                <c:pt idx="607">
                  <c:v>20.508020813037959</c:v>
                </c:pt>
                <c:pt idx="608">
                  <c:v>20.508020813037959</c:v>
                </c:pt>
                <c:pt idx="609">
                  <c:v>20.508020813037959</c:v>
                </c:pt>
                <c:pt idx="610">
                  <c:v>20.479956869159395</c:v>
                </c:pt>
                <c:pt idx="611">
                  <c:v>20.451886728198481</c:v>
                </c:pt>
                <c:pt idx="612">
                  <c:v>20.451886728198481</c:v>
                </c:pt>
                <c:pt idx="613">
                  <c:v>20.479956869159395</c:v>
                </c:pt>
                <c:pt idx="614">
                  <c:v>20.479956869159395</c:v>
                </c:pt>
                <c:pt idx="615">
                  <c:v>20.451886728198481</c:v>
                </c:pt>
                <c:pt idx="616">
                  <c:v>20.451886728198481</c:v>
                </c:pt>
                <c:pt idx="617">
                  <c:v>20.479956869159395</c:v>
                </c:pt>
                <c:pt idx="618">
                  <c:v>20.479956869159395</c:v>
                </c:pt>
                <c:pt idx="619">
                  <c:v>20.451886728198481</c:v>
                </c:pt>
                <c:pt idx="620">
                  <c:v>20.53607858339323</c:v>
                </c:pt>
                <c:pt idx="621">
                  <c:v>20.479956869159395</c:v>
                </c:pt>
                <c:pt idx="622">
                  <c:v>20.451886728198481</c:v>
                </c:pt>
                <c:pt idx="623">
                  <c:v>20.451886728198481</c:v>
                </c:pt>
                <c:pt idx="624">
                  <c:v>20.423810366560151</c:v>
                </c:pt>
                <c:pt idx="625">
                  <c:v>20.479956869159395</c:v>
                </c:pt>
                <c:pt idx="626">
                  <c:v>20.479956869159395</c:v>
                </c:pt>
                <c:pt idx="627">
                  <c:v>20.508020813037959</c:v>
                </c:pt>
                <c:pt idx="628">
                  <c:v>20.508020813037959</c:v>
                </c:pt>
                <c:pt idx="629">
                  <c:v>20.508020813037959</c:v>
                </c:pt>
                <c:pt idx="630">
                  <c:v>20.508020813037959</c:v>
                </c:pt>
                <c:pt idx="631">
                  <c:v>20.479956869159395</c:v>
                </c:pt>
                <c:pt idx="632">
                  <c:v>20.508020813037959</c:v>
                </c:pt>
                <c:pt idx="633">
                  <c:v>20.564130203748423</c:v>
                </c:pt>
                <c:pt idx="634">
                  <c:v>20.451886728198481</c:v>
                </c:pt>
                <c:pt idx="635">
                  <c:v>20.564130203748423</c:v>
                </c:pt>
                <c:pt idx="636">
                  <c:v>20.53607858339323</c:v>
                </c:pt>
                <c:pt idx="637">
                  <c:v>20.508020813037959</c:v>
                </c:pt>
                <c:pt idx="638">
                  <c:v>20.53607858339323</c:v>
                </c:pt>
                <c:pt idx="639">
                  <c:v>20.564130203748423</c:v>
                </c:pt>
                <c:pt idx="640">
                  <c:v>20.53607858339323</c:v>
                </c:pt>
                <c:pt idx="641">
                  <c:v>20.53607858339323</c:v>
                </c:pt>
                <c:pt idx="642">
                  <c:v>20.508020813037959</c:v>
                </c:pt>
                <c:pt idx="643">
                  <c:v>20.53607858339323</c:v>
                </c:pt>
                <c:pt idx="644">
                  <c:v>20.53607858339323</c:v>
                </c:pt>
                <c:pt idx="645">
                  <c:v>20.53607858339323</c:v>
                </c:pt>
                <c:pt idx="646">
                  <c:v>20.564130203748423</c:v>
                </c:pt>
                <c:pt idx="647">
                  <c:v>20.620215088373012</c:v>
                </c:pt>
                <c:pt idx="648">
                  <c:v>20.564130203748423</c:v>
                </c:pt>
                <c:pt idx="649">
                  <c:v>20.508020813037959</c:v>
                </c:pt>
                <c:pt idx="650">
                  <c:v>20.592175697591038</c:v>
                </c:pt>
                <c:pt idx="651">
                  <c:v>20.564130203748423</c:v>
                </c:pt>
                <c:pt idx="652">
                  <c:v>20.564130203748423</c:v>
                </c:pt>
                <c:pt idx="653">
                  <c:v>20.564130203748423</c:v>
                </c:pt>
                <c:pt idx="654">
                  <c:v>20.592175697591038</c:v>
                </c:pt>
                <c:pt idx="655">
                  <c:v>20.564130203748423</c:v>
                </c:pt>
                <c:pt idx="656">
                  <c:v>20.53607858339323</c:v>
                </c:pt>
                <c:pt idx="657">
                  <c:v>20.592175697591038</c:v>
                </c:pt>
                <c:pt idx="658">
                  <c:v>20.620215088373012</c:v>
                </c:pt>
                <c:pt idx="659">
                  <c:v>20.564130203748423</c:v>
                </c:pt>
                <c:pt idx="660">
                  <c:v>20.53607858339323</c:v>
                </c:pt>
                <c:pt idx="661">
                  <c:v>20.564130203748423</c:v>
                </c:pt>
                <c:pt idx="662">
                  <c:v>20.564130203748423</c:v>
                </c:pt>
                <c:pt idx="663">
                  <c:v>20.564130203748423</c:v>
                </c:pt>
                <c:pt idx="664">
                  <c:v>20.620215088373012</c:v>
                </c:pt>
                <c:pt idx="665">
                  <c:v>20.620215088373012</c:v>
                </c:pt>
                <c:pt idx="666">
                  <c:v>20.620215088373012</c:v>
                </c:pt>
                <c:pt idx="667">
                  <c:v>20.564130203748423</c:v>
                </c:pt>
                <c:pt idx="668">
                  <c:v>20.564130203748423</c:v>
                </c:pt>
                <c:pt idx="669">
                  <c:v>20.648248399510869</c:v>
                </c:pt>
                <c:pt idx="670">
                  <c:v>20.648248399510869</c:v>
                </c:pt>
                <c:pt idx="671">
                  <c:v>20.620215088373012</c:v>
                </c:pt>
                <c:pt idx="672">
                  <c:v>20.648248399510869</c:v>
                </c:pt>
                <c:pt idx="673">
                  <c:v>20.648248399510869</c:v>
                </c:pt>
                <c:pt idx="674">
                  <c:v>20.648248399510869</c:v>
                </c:pt>
                <c:pt idx="675">
                  <c:v>20.676275654385869</c:v>
                </c:pt>
                <c:pt idx="676">
                  <c:v>20.704296876344142</c:v>
                </c:pt>
                <c:pt idx="677">
                  <c:v>20.676275654385869</c:v>
                </c:pt>
                <c:pt idx="678">
                  <c:v>20.676275654385869</c:v>
                </c:pt>
                <c:pt idx="679">
                  <c:v>20.676275654385869</c:v>
                </c:pt>
                <c:pt idx="680">
                  <c:v>20.676275654385869</c:v>
                </c:pt>
                <c:pt idx="681">
                  <c:v>20.676275654385869</c:v>
                </c:pt>
                <c:pt idx="682">
                  <c:v>20.704296876344142</c:v>
                </c:pt>
                <c:pt idx="683">
                  <c:v>20.704296876344142</c:v>
                </c:pt>
                <c:pt idx="684">
                  <c:v>20.704296876344142</c:v>
                </c:pt>
                <c:pt idx="685">
                  <c:v>20.704296876344142</c:v>
                </c:pt>
                <c:pt idx="686">
                  <c:v>20.704296876344142</c:v>
                </c:pt>
                <c:pt idx="687">
                  <c:v>20.704296876344142</c:v>
                </c:pt>
                <c:pt idx="688">
                  <c:v>20.704296876344142</c:v>
                </c:pt>
                <c:pt idx="689">
                  <c:v>20.704296876344142</c:v>
                </c:pt>
                <c:pt idx="690">
                  <c:v>20.73231208869684</c:v>
                </c:pt>
                <c:pt idx="691">
                  <c:v>20.73231208869684</c:v>
                </c:pt>
                <c:pt idx="692">
                  <c:v>20.704296876344142</c:v>
                </c:pt>
                <c:pt idx="693">
                  <c:v>20.648248399510869</c:v>
                </c:pt>
                <c:pt idx="694">
                  <c:v>20.676275654385869</c:v>
                </c:pt>
                <c:pt idx="695">
                  <c:v>20.73231208869684</c:v>
                </c:pt>
                <c:pt idx="696">
                  <c:v>20.704296876344142</c:v>
                </c:pt>
                <c:pt idx="697">
                  <c:v>20.676275654385869</c:v>
                </c:pt>
                <c:pt idx="698">
                  <c:v>20.676275654385869</c:v>
                </c:pt>
                <c:pt idx="699">
                  <c:v>20.73231208869684</c:v>
                </c:pt>
                <c:pt idx="700">
                  <c:v>20.760321314720287</c:v>
                </c:pt>
                <c:pt idx="701">
                  <c:v>20.73231208869684</c:v>
                </c:pt>
                <c:pt idx="702">
                  <c:v>20.676275654385869</c:v>
                </c:pt>
                <c:pt idx="703">
                  <c:v>20.704296876344142</c:v>
                </c:pt>
                <c:pt idx="704">
                  <c:v>20.676275654385869</c:v>
                </c:pt>
                <c:pt idx="705">
                  <c:v>20.73231208869684</c:v>
                </c:pt>
                <c:pt idx="706">
                  <c:v>20.760321314720287</c:v>
                </c:pt>
                <c:pt idx="707">
                  <c:v>20.704296876344142</c:v>
                </c:pt>
                <c:pt idx="708">
                  <c:v>20.676275654385869</c:v>
                </c:pt>
                <c:pt idx="709">
                  <c:v>20.760321314720287</c:v>
                </c:pt>
                <c:pt idx="710">
                  <c:v>20.760321314720287</c:v>
                </c:pt>
                <c:pt idx="711">
                  <c:v>20.704296876344142</c:v>
                </c:pt>
                <c:pt idx="712">
                  <c:v>20.676275654385869</c:v>
                </c:pt>
                <c:pt idx="713">
                  <c:v>20.760321314720287</c:v>
                </c:pt>
                <c:pt idx="714">
                  <c:v>20.676275654385869</c:v>
                </c:pt>
                <c:pt idx="715">
                  <c:v>20.73231208869684</c:v>
                </c:pt>
                <c:pt idx="716">
                  <c:v>20.704296876344142</c:v>
                </c:pt>
                <c:pt idx="717">
                  <c:v>20.81632190071138</c:v>
                </c:pt>
                <c:pt idx="718">
                  <c:v>20.760321314720287</c:v>
                </c:pt>
                <c:pt idx="719">
                  <c:v>20.788324577656105</c:v>
                </c:pt>
                <c:pt idx="720">
                  <c:v>20.73231208869684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33-489D-989E-2425BA202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592760"/>
        <c:axId val="501606520"/>
      </c:scatterChart>
      <c:valAx>
        <c:axId val="501592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6520"/>
        <c:crosses val="autoZero"/>
        <c:crossBetween val="midCat"/>
      </c:valAx>
      <c:valAx>
        <c:axId val="50160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592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Coachlab2603!$A$4:$A$204</c:f>
              <c:numCache>
                <c:formatCode>General</c:formatCode>
                <c:ptCount val="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</c:numCache>
            </c:numRef>
          </c:xVal>
          <c:yVal>
            <c:numRef>
              <c:f>Coachlab2603!$B$4:$B$204</c:f>
              <c:numCache>
                <c:formatCode>General</c:formatCode>
                <c:ptCount val="201"/>
                <c:pt idx="0">
                  <c:v>21.068034325834123</c:v>
                </c:pt>
                <c:pt idx="1">
                  <c:v>21.207673650983061</c:v>
                </c:pt>
                <c:pt idx="2">
                  <c:v>21.319284249159452</c:v>
                </c:pt>
                <c:pt idx="3">
                  <c:v>21.375056425888708</c:v>
                </c:pt>
                <c:pt idx="4">
                  <c:v>21.402934312600834</c:v>
                </c:pt>
                <c:pt idx="5">
                  <c:v>21.51439170598869</c:v>
                </c:pt>
                <c:pt idx="6">
                  <c:v>21.625763528126004</c:v>
                </c:pt>
                <c:pt idx="7">
                  <c:v>21.653593280431181</c:v>
                </c:pt>
                <c:pt idx="8">
                  <c:v>21.903828048166915</c:v>
                </c:pt>
                <c:pt idx="9">
                  <c:v>22.042669993526236</c:v>
                </c:pt>
                <c:pt idx="10">
                  <c:v>22.014911549884722</c:v>
                </c:pt>
                <c:pt idx="11">
                  <c:v>22.125915836968201</c:v>
                </c:pt>
                <c:pt idx="12">
                  <c:v>22.181388710322867</c:v>
                </c:pt>
                <c:pt idx="13">
                  <c:v>22.319986912147893</c:v>
                </c:pt>
                <c:pt idx="14">
                  <c:v>22.403089108386812</c:v>
                </c:pt>
                <c:pt idx="15">
                  <c:v>22.486149469618745</c:v>
                </c:pt>
                <c:pt idx="16">
                  <c:v>22.624492005185871</c:v>
                </c:pt>
                <c:pt idx="17">
                  <c:v>22.762722594232979</c:v>
                </c:pt>
                <c:pt idx="18">
                  <c:v>22.762722594232979</c:v>
                </c:pt>
                <c:pt idx="19">
                  <c:v>22.900843879799616</c:v>
                </c:pt>
                <c:pt idx="20">
                  <c:v>23.011263975742182</c:v>
                </c:pt>
                <c:pt idx="21">
                  <c:v>23.066448839874113</c:v>
                </c:pt>
                <c:pt idx="22">
                  <c:v>23.149195125138064</c:v>
                </c:pt>
                <c:pt idx="23">
                  <c:v>23.287024288371143</c:v>
                </c:pt>
                <c:pt idx="24">
                  <c:v>23.342127976998519</c:v>
                </c:pt>
                <c:pt idx="25">
                  <c:v>23.452288300715622</c:v>
                </c:pt>
                <c:pt idx="26">
                  <c:v>23.644921323588683</c:v>
                </c:pt>
                <c:pt idx="27">
                  <c:v>23.699925635551175</c:v>
                </c:pt>
                <c:pt idx="28">
                  <c:v>23.782404634452721</c:v>
                </c:pt>
                <c:pt idx="29">
                  <c:v>23.947265746298296</c:v>
                </c:pt>
                <c:pt idx="30">
                  <c:v>24.029648947558208</c:v>
                </c:pt>
                <c:pt idx="31">
                  <c:v>24.057103133046347</c:v>
                </c:pt>
                <c:pt idx="32">
                  <c:v>24.166886000716151</c:v>
                </c:pt>
                <c:pt idx="33">
                  <c:v>24.331460873165135</c:v>
                </c:pt>
                <c:pt idx="34">
                  <c:v>24.331460873165135</c:v>
                </c:pt>
                <c:pt idx="35">
                  <c:v>24.441113023230663</c:v>
                </c:pt>
                <c:pt idx="36">
                  <c:v>24.605497764560525</c:v>
                </c:pt>
                <c:pt idx="37">
                  <c:v>24.687649218951734</c:v>
                </c:pt>
                <c:pt idx="38">
                  <c:v>24.769774101728292</c:v>
                </c:pt>
                <c:pt idx="39">
                  <c:v>24.906591290623997</c:v>
                </c:pt>
                <c:pt idx="40">
                  <c:v>24.988647891170874</c:v>
                </c:pt>
                <c:pt idx="41">
                  <c:v>25.070679847599109</c:v>
                </c:pt>
                <c:pt idx="42">
                  <c:v>25.207346428540458</c:v>
                </c:pt>
                <c:pt idx="43">
                  <c:v>25.289315217628278</c:v>
                </c:pt>
                <c:pt idx="44">
                  <c:v>25.371261271502682</c:v>
                </c:pt>
                <c:pt idx="45">
                  <c:v>25.507788910315359</c:v>
                </c:pt>
                <c:pt idx="46">
                  <c:v>25.535087242443758</c:v>
                </c:pt>
                <c:pt idx="47">
                  <c:v>25.589676863625158</c:v>
                </c:pt>
                <c:pt idx="48">
                  <c:v>25.780668581818151</c:v>
                </c:pt>
                <c:pt idx="49">
                  <c:v>25.835217711267724</c:v>
                </c:pt>
                <c:pt idx="50">
                  <c:v>25.971553320788061</c:v>
                </c:pt>
                <c:pt idx="51">
                  <c:v>26.107837651513933</c:v>
                </c:pt>
                <c:pt idx="52">
                  <c:v>26.189584613214244</c:v>
                </c:pt>
                <c:pt idx="53">
                  <c:v>26.216829773447088</c:v>
                </c:pt>
                <c:pt idx="54">
                  <c:v>26.325791778025096</c:v>
                </c:pt>
                <c:pt idx="55">
                  <c:v>26.434724860134441</c:v>
                </c:pt>
                <c:pt idx="56">
                  <c:v>26.461953751238905</c:v>
                </c:pt>
                <c:pt idx="57">
                  <c:v>26.543630211388063</c:v>
                </c:pt>
                <c:pt idx="58">
                  <c:v>26.652509020210058</c:v>
                </c:pt>
                <c:pt idx="59">
                  <c:v>26.842986631434446</c:v>
                </c:pt>
                <c:pt idx="60">
                  <c:v>26.842986631434446</c:v>
                </c:pt>
                <c:pt idx="61">
                  <c:v>27.00619614550893</c:v>
                </c:pt>
                <c:pt idx="62">
                  <c:v>27.114975336761447</c:v>
                </c:pt>
                <c:pt idx="63">
                  <c:v>27.250920842735464</c:v>
                </c:pt>
                <c:pt idx="64">
                  <c:v>27.278106329081126</c:v>
                </c:pt>
                <c:pt idx="65">
                  <c:v>27.38683683343417</c:v>
                </c:pt>
                <c:pt idx="66">
                  <c:v>27.495549906670846</c:v>
                </c:pt>
                <c:pt idx="67">
                  <c:v>27.631418508824549</c:v>
                </c:pt>
                <c:pt idx="68">
                  <c:v>27.60424671283257</c:v>
                </c:pt>
                <c:pt idx="69">
                  <c:v>27.712928413566527</c:v>
                </c:pt>
                <c:pt idx="70">
                  <c:v>27.848761063431226</c:v>
                </c:pt>
                <c:pt idx="71">
                  <c:v>27.930251133839967</c:v>
                </c:pt>
                <c:pt idx="72">
                  <c:v>28.093212128761692</c:v>
                </c:pt>
                <c:pt idx="73">
                  <c:v>28.120370022815148</c:v>
                </c:pt>
                <c:pt idx="74">
                  <c:v>28.201840170194878</c:v>
                </c:pt>
                <c:pt idx="75">
                  <c:v>28.283305392545824</c:v>
                </c:pt>
                <c:pt idx="76">
                  <c:v>28.364766174268365</c:v>
                </c:pt>
                <c:pt idx="77">
                  <c:v>28.50052558956634</c:v>
                </c:pt>
                <c:pt idx="78">
                  <c:v>28.663425527979729</c:v>
                </c:pt>
                <c:pt idx="79">
                  <c:v>28.636276249969157</c:v>
                </c:pt>
                <c:pt idx="80">
                  <c:v>28.772020387836264</c:v>
                </c:pt>
                <c:pt idx="81">
                  <c:v>28.880612499564563</c:v>
                </c:pt>
                <c:pt idx="82">
                  <c:v>28.880612499564563</c:v>
                </c:pt>
                <c:pt idx="83">
                  <c:v>29.043498006208502</c:v>
                </c:pt>
                <c:pt idx="84">
                  <c:v>29.179235932918033</c:v>
                </c:pt>
                <c:pt idx="85">
                  <c:v>29.260679684861817</c:v>
                </c:pt>
                <c:pt idx="86">
                  <c:v>29.314976229949803</c:v>
                </c:pt>
                <c:pt idx="87">
                  <c:v>29.450721112496336</c:v>
                </c:pt>
                <c:pt idx="88">
                  <c:v>29.640775863701503</c:v>
                </c:pt>
                <c:pt idx="89">
                  <c:v>29.667927983705077</c:v>
                </c:pt>
                <c:pt idx="90">
                  <c:v>29.803695136491537</c:v>
                </c:pt>
                <c:pt idx="91">
                  <c:v>29.912317780899063</c:v>
                </c:pt>
                <c:pt idx="92">
                  <c:v>29.966632465200142</c:v>
                </c:pt>
                <c:pt idx="93">
                  <c:v>30.156753917077292</c:v>
                </c:pt>
                <c:pt idx="94">
                  <c:v>30.129591658556741</c:v>
                </c:pt>
                <c:pt idx="95">
                  <c:v>30.238245147050687</c:v>
                </c:pt>
                <c:pt idx="96">
                  <c:v>30.346911171110978</c:v>
                </c:pt>
                <c:pt idx="97">
                  <c:v>30.482763044929683</c:v>
                </c:pt>
                <c:pt idx="98">
                  <c:v>30.618638463744944</c:v>
                </c:pt>
                <c:pt idx="99">
                  <c:v>30.754539625231036</c:v>
                </c:pt>
                <c:pt idx="100">
                  <c:v>30.645816566316256</c:v>
                </c:pt>
                <c:pt idx="101">
                  <c:v>30.781723139993751</c:v>
                </c:pt>
                <c:pt idx="102">
                  <c:v>30.863280565539899</c:v>
                </c:pt>
                <c:pt idx="103">
                  <c:v>31.026427963721812</c:v>
                </c:pt>
                <c:pt idx="104">
                  <c:v>31.080820588759696</c:v>
                </c:pt>
                <c:pt idx="105">
                  <c:v>31.135218527548499</c:v>
                </c:pt>
                <c:pt idx="106">
                  <c:v>31.298445632016112</c:v>
                </c:pt>
                <c:pt idx="107">
                  <c:v>31.516164691629132</c:v>
                </c:pt>
                <c:pt idx="108">
                  <c:v>31.434508455598213</c:v>
                </c:pt>
                <c:pt idx="109">
                  <c:v>31.461725620633008</c:v>
                </c:pt>
                <c:pt idx="110">
                  <c:v>31.625062289542679</c:v>
                </c:pt>
                <c:pt idx="111">
                  <c:v>31.625062289542679</c:v>
                </c:pt>
                <c:pt idx="112">
                  <c:v>31.788459436206473</c:v>
                </c:pt>
                <c:pt idx="113">
                  <c:v>31.815698440505763</c:v>
                </c:pt>
                <c:pt idx="114">
                  <c:v>32.006422941962143</c:v>
                </c:pt>
                <c:pt idx="115">
                  <c:v>32.060932729144703</c:v>
                </c:pt>
                <c:pt idx="116">
                  <c:v>32.115450362384678</c:v>
                </c:pt>
                <c:pt idx="117">
                  <c:v>32.251779697060094</c:v>
                </c:pt>
                <c:pt idx="118">
                  <c:v>32.224509730870253</c:v>
                </c:pt>
                <c:pt idx="119">
                  <c:v>32.442728825182101</c:v>
                </c:pt>
                <c:pt idx="120">
                  <c:v>32.442728825182101</c:v>
                </c:pt>
                <c:pt idx="121">
                  <c:v>32.524596938995153</c:v>
                </c:pt>
                <c:pt idx="122">
                  <c:v>32.661089259060347</c:v>
                </c:pt>
                <c:pt idx="123">
                  <c:v>32.770325305314479</c:v>
                </c:pt>
                <c:pt idx="124">
                  <c:v>32.797640324056964</c:v>
                </c:pt>
                <c:pt idx="125">
                  <c:v>33.043587341385887</c:v>
                </c:pt>
                <c:pt idx="126">
                  <c:v>33.016249740200877</c:v>
                </c:pt>
                <c:pt idx="127">
                  <c:v>33.070927540404597</c:v>
                </c:pt>
                <c:pt idx="128">
                  <c:v>33.152963902010946</c:v>
                </c:pt>
                <c:pt idx="129">
                  <c:v>33.344476319482155</c:v>
                </c:pt>
                <c:pt idx="130">
                  <c:v>33.453973049899695</c:v>
                </c:pt>
                <c:pt idx="131">
                  <c:v>33.453973049899695</c:v>
                </c:pt>
                <c:pt idx="132">
                  <c:v>33.536125614450498</c:v>
                </c:pt>
                <c:pt idx="133">
                  <c:v>33.645703305323686</c:v>
                </c:pt>
                <c:pt idx="134">
                  <c:v>33.782742820249346</c:v>
                </c:pt>
                <c:pt idx="135">
                  <c:v>33.865003335292407</c:v>
                </c:pt>
                <c:pt idx="136">
                  <c:v>33.919859313078298</c:v>
                </c:pt>
                <c:pt idx="137">
                  <c:v>34.002167090108642</c:v>
                </c:pt>
                <c:pt idx="138">
                  <c:v>34.057055024489074</c:v>
                </c:pt>
                <c:pt idx="139">
                  <c:v>34.166870139572147</c:v>
                </c:pt>
                <c:pt idx="140">
                  <c:v>34.276738542996782</c:v>
                </c:pt>
                <c:pt idx="141">
                  <c:v>34.386661388400526</c:v>
                </c:pt>
                <c:pt idx="142">
                  <c:v>34.41415074169737</c:v>
                </c:pt>
                <c:pt idx="143">
                  <c:v>34.524143265017386</c:v>
                </c:pt>
                <c:pt idx="144">
                  <c:v>34.606675030048997</c:v>
                </c:pt>
                <c:pt idx="145">
                  <c:v>34.689239372512027</c:v>
                </c:pt>
                <c:pt idx="146">
                  <c:v>34.771836782625812</c:v>
                </c:pt>
                <c:pt idx="147">
                  <c:v>34.854467751345616</c:v>
                </c:pt>
                <c:pt idx="148">
                  <c:v>34.937132770379776</c:v>
                </c:pt>
                <c:pt idx="149">
                  <c:v>35.047406614225167</c:v>
                </c:pt>
                <c:pt idx="150">
                  <c:v>35.074984807421068</c:v>
                </c:pt>
                <c:pt idx="151">
                  <c:v>35.24053712677452</c:v>
                </c:pt>
                <c:pt idx="152">
                  <c:v>35.26814321115215</c:v>
                </c:pt>
                <c:pt idx="153">
                  <c:v>35.378608311080256</c:v>
                </c:pt>
                <c:pt idx="154">
                  <c:v>35.406234868654515</c:v>
                </c:pt>
                <c:pt idx="155">
                  <c:v>35.544430273448725</c:v>
                </c:pt>
                <c:pt idx="156">
                  <c:v>35.627398274542102</c:v>
                </c:pt>
                <c:pt idx="157">
                  <c:v>35.765764476974958</c:v>
                </c:pt>
                <c:pt idx="158">
                  <c:v>35.793450814442132</c:v>
                </c:pt>
                <c:pt idx="159">
                  <c:v>35.931949008831317</c:v>
                </c:pt>
                <c:pt idx="160">
                  <c:v>35.987379670854089</c:v>
                </c:pt>
                <c:pt idx="161">
                  <c:v>36.126036093037534</c:v>
                </c:pt>
                <c:pt idx="162">
                  <c:v>36.153781201473805</c:v>
                </c:pt>
                <c:pt idx="163">
                  <c:v>36.264808339973946</c:v>
                </c:pt>
                <c:pt idx="164">
                  <c:v>36.403698758163706</c:v>
                </c:pt>
                <c:pt idx="165">
                  <c:v>36.431491229423877</c:v>
                </c:pt>
                <c:pt idx="166">
                  <c:v>36.459288540576487</c:v>
                </c:pt>
                <c:pt idx="167">
                  <c:v>36.542709702380556</c:v>
                </c:pt>
                <c:pt idx="168">
                  <c:v>36.681843535908179</c:v>
                </c:pt>
                <c:pt idx="169">
                  <c:v>36.681843535908179</c:v>
                </c:pt>
                <c:pt idx="170">
                  <c:v>36.821102630778419</c:v>
                </c:pt>
                <c:pt idx="171">
                  <c:v>36.960489368011324</c:v>
                </c:pt>
                <c:pt idx="172">
                  <c:v>36.988382242718238</c:v>
                </c:pt>
                <c:pt idx="173">
                  <c:v>36.988382242718238</c:v>
                </c:pt>
                <c:pt idx="174">
                  <c:v>37.127925306745809</c:v>
                </c:pt>
                <c:pt idx="175">
                  <c:v>37.295552641349275</c:v>
                </c:pt>
                <c:pt idx="176">
                  <c:v>37.379439384001017</c:v>
                </c:pt>
                <c:pt idx="177">
                  <c:v>37.435391298891403</c:v>
                </c:pt>
                <c:pt idx="178">
                  <c:v>37.519360689152869</c:v>
                </c:pt>
                <c:pt idx="179">
                  <c:v>37.687450861754797</c:v>
                </c:pt>
                <c:pt idx="180">
                  <c:v>37.575368188234222</c:v>
                </c:pt>
                <c:pt idx="181">
                  <c:v>37.687450861754797</c:v>
                </c:pt>
                <c:pt idx="182">
                  <c:v>37.799624812003096</c:v>
                </c:pt>
                <c:pt idx="183">
                  <c:v>37.939972520615406</c:v>
                </c:pt>
                <c:pt idx="184">
                  <c:v>37.939972520615406</c:v>
                </c:pt>
                <c:pt idx="185">
                  <c:v>38.052356440303804</c:v>
                </c:pt>
                <c:pt idx="186">
                  <c:v>38.164835733241027</c:v>
                </c:pt>
                <c:pt idx="187">
                  <c:v>38.333736277561563</c:v>
                </c:pt>
                <c:pt idx="188">
                  <c:v>38.277411669721936</c:v>
                </c:pt>
                <c:pt idx="189">
                  <c:v>38.418269438256402</c:v>
                </c:pt>
                <c:pt idx="190">
                  <c:v>38.559282706054809</c:v>
                </c:pt>
                <c:pt idx="191">
                  <c:v>38.615732115513332</c:v>
                </c:pt>
                <c:pt idx="192">
                  <c:v>38.672206968226412</c:v>
                </c:pt>
                <c:pt idx="193">
                  <c:v>38.785233650611033</c:v>
                </c:pt>
                <c:pt idx="194">
                  <c:v>38.84178580469063</c:v>
                </c:pt>
                <c:pt idx="195">
                  <c:v>38.898364050846489</c:v>
                </c:pt>
                <c:pt idx="196">
                  <c:v>39.011599471830749</c:v>
                </c:pt>
                <c:pt idx="197">
                  <c:v>39.124941221812598</c:v>
                </c:pt>
                <c:pt idx="198">
                  <c:v>39.096595744225006</c:v>
                </c:pt>
                <c:pt idx="199">
                  <c:v>39.153293427041206</c:v>
                </c:pt>
                <c:pt idx="200">
                  <c:v>39.266769936294558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2D-46C5-A196-61E1372006E0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Coachlab2603!$A$4:$A$204</c:f>
              <c:numCache>
                <c:formatCode>General</c:formatCode>
                <c:ptCount val="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</c:numCache>
            </c:numRef>
          </c:xVal>
          <c:yVal>
            <c:numRef>
              <c:f>Coachlab2603!$C$4:$C$204</c:f>
              <c:numCache>
                <c:formatCode>General</c:formatCode>
                <c:ptCount val="201"/>
                <c:pt idx="0">
                  <c:v>21.987148155364267</c:v>
                </c:pt>
                <c:pt idx="1">
                  <c:v>21.931606426370337</c:v>
                </c:pt>
                <c:pt idx="2">
                  <c:v>22.014911549884722</c:v>
                </c:pt>
                <c:pt idx="3">
                  <c:v>22.042669993526236</c:v>
                </c:pt>
                <c:pt idx="4">
                  <c:v>21.987148155364267</c:v>
                </c:pt>
                <c:pt idx="5">
                  <c:v>22.014911549884722</c:v>
                </c:pt>
                <c:pt idx="6">
                  <c:v>21.987148155364267</c:v>
                </c:pt>
                <c:pt idx="7">
                  <c:v>21.987148155364267</c:v>
                </c:pt>
                <c:pt idx="8">
                  <c:v>22.070423508082122</c:v>
                </c:pt>
                <c:pt idx="9">
                  <c:v>22.070423508082122</c:v>
                </c:pt>
                <c:pt idx="10">
                  <c:v>22.042669993526236</c:v>
                </c:pt>
                <c:pt idx="11">
                  <c:v>22.098172115317258</c:v>
                </c:pt>
                <c:pt idx="12">
                  <c:v>22.070423508082122</c:v>
                </c:pt>
                <c:pt idx="13">
                  <c:v>22.070423508082122</c:v>
                </c:pt>
                <c:pt idx="14">
                  <c:v>22.042669993526236</c:v>
                </c:pt>
                <c:pt idx="15">
                  <c:v>22.098172115317258</c:v>
                </c:pt>
                <c:pt idx="16">
                  <c:v>22.098172115317258</c:v>
                </c:pt>
                <c:pt idx="17">
                  <c:v>22.125915836968201</c:v>
                </c:pt>
                <c:pt idx="18">
                  <c:v>22.098172115317258</c:v>
                </c:pt>
                <c:pt idx="19">
                  <c:v>22.098172115317258</c:v>
                </c:pt>
                <c:pt idx="20">
                  <c:v>22.125915836968201</c:v>
                </c:pt>
                <c:pt idx="21">
                  <c:v>22.125915836968201</c:v>
                </c:pt>
                <c:pt idx="22">
                  <c:v>22.070423508082122</c:v>
                </c:pt>
                <c:pt idx="23">
                  <c:v>22.098172115317258</c:v>
                </c:pt>
                <c:pt idx="24">
                  <c:v>22.125915836968201</c:v>
                </c:pt>
                <c:pt idx="25">
                  <c:v>22.153654694743306</c:v>
                </c:pt>
                <c:pt idx="26">
                  <c:v>22.209117905359221</c:v>
                </c:pt>
                <c:pt idx="27">
                  <c:v>22.125915836968201</c:v>
                </c:pt>
                <c:pt idx="28">
                  <c:v>22.153654694743306</c:v>
                </c:pt>
                <c:pt idx="29">
                  <c:v>22.209117905359221</c:v>
                </c:pt>
                <c:pt idx="30">
                  <c:v>22.181388710322867</c:v>
                </c:pt>
                <c:pt idx="31">
                  <c:v>22.209117905359221</c:v>
                </c:pt>
                <c:pt idx="32">
                  <c:v>22.209117905359221</c:v>
                </c:pt>
                <c:pt idx="33">
                  <c:v>22.209117905359221</c:v>
                </c:pt>
                <c:pt idx="34">
                  <c:v>22.181388710322867</c:v>
                </c:pt>
                <c:pt idx="35">
                  <c:v>22.209117905359221</c:v>
                </c:pt>
                <c:pt idx="36">
                  <c:v>22.23684230147688</c:v>
                </c:pt>
                <c:pt idx="37">
                  <c:v>22.181388710322867</c:v>
                </c:pt>
                <c:pt idx="38">
                  <c:v>22.181388710322867</c:v>
                </c:pt>
                <c:pt idx="39">
                  <c:v>22.264561920272648</c:v>
                </c:pt>
                <c:pt idx="40">
                  <c:v>22.264561920272648</c:v>
                </c:pt>
                <c:pt idx="41">
                  <c:v>22.209117905359221</c:v>
                </c:pt>
                <c:pt idx="42">
                  <c:v>22.23684230147688</c:v>
                </c:pt>
                <c:pt idx="43">
                  <c:v>22.23684230147688</c:v>
                </c:pt>
                <c:pt idx="44">
                  <c:v>22.209117905359221</c:v>
                </c:pt>
                <c:pt idx="45">
                  <c:v>22.264561920272648</c:v>
                </c:pt>
                <c:pt idx="46">
                  <c:v>22.23684230147688</c:v>
                </c:pt>
                <c:pt idx="47">
                  <c:v>22.23684230147688</c:v>
                </c:pt>
                <c:pt idx="48">
                  <c:v>22.292276783315735</c:v>
                </c:pt>
                <c:pt idx="49">
                  <c:v>22.292276783315735</c:v>
                </c:pt>
                <c:pt idx="50">
                  <c:v>22.264561920272648</c:v>
                </c:pt>
                <c:pt idx="51">
                  <c:v>22.319986912147893</c:v>
                </c:pt>
                <c:pt idx="52">
                  <c:v>22.292276783315735</c:v>
                </c:pt>
                <c:pt idx="53">
                  <c:v>22.264561920272648</c:v>
                </c:pt>
                <c:pt idx="54">
                  <c:v>22.292276783315735</c:v>
                </c:pt>
                <c:pt idx="55">
                  <c:v>22.347692328283525</c:v>
                </c:pt>
                <c:pt idx="56">
                  <c:v>22.292276783315735</c:v>
                </c:pt>
                <c:pt idx="57">
                  <c:v>22.292276783315735</c:v>
                </c:pt>
                <c:pt idx="58">
                  <c:v>22.292276783315735</c:v>
                </c:pt>
                <c:pt idx="59">
                  <c:v>22.292276783315735</c:v>
                </c:pt>
                <c:pt idx="60">
                  <c:v>22.292276783315735</c:v>
                </c:pt>
                <c:pt idx="61">
                  <c:v>22.347692328283525</c:v>
                </c:pt>
                <c:pt idx="62">
                  <c:v>22.375393053209809</c:v>
                </c:pt>
                <c:pt idx="63">
                  <c:v>22.347692328283525</c:v>
                </c:pt>
                <c:pt idx="64">
                  <c:v>22.347692328283525</c:v>
                </c:pt>
                <c:pt idx="65">
                  <c:v>22.347692328283525</c:v>
                </c:pt>
                <c:pt idx="66">
                  <c:v>22.375393053209809</c:v>
                </c:pt>
                <c:pt idx="67">
                  <c:v>22.347692328283525</c:v>
                </c:pt>
                <c:pt idx="68">
                  <c:v>22.319986912147893</c:v>
                </c:pt>
                <c:pt idx="69">
                  <c:v>22.347692328283525</c:v>
                </c:pt>
                <c:pt idx="70">
                  <c:v>22.292276783315735</c:v>
                </c:pt>
                <c:pt idx="71">
                  <c:v>22.347692328283525</c:v>
                </c:pt>
                <c:pt idx="72">
                  <c:v>22.375393053209809</c:v>
                </c:pt>
                <c:pt idx="73">
                  <c:v>22.319986912147893</c:v>
                </c:pt>
                <c:pt idx="74">
                  <c:v>22.319986912147893</c:v>
                </c:pt>
                <c:pt idx="75">
                  <c:v>22.347692328283525</c:v>
                </c:pt>
                <c:pt idx="76">
                  <c:v>22.347692328283525</c:v>
                </c:pt>
                <c:pt idx="77">
                  <c:v>22.403089108386812</c:v>
                </c:pt>
                <c:pt idx="78">
                  <c:v>22.375393053209809</c:v>
                </c:pt>
                <c:pt idx="79">
                  <c:v>22.347692328283525</c:v>
                </c:pt>
                <c:pt idx="80">
                  <c:v>22.347692328283525</c:v>
                </c:pt>
                <c:pt idx="81">
                  <c:v>22.347692328283525</c:v>
                </c:pt>
                <c:pt idx="82">
                  <c:v>22.347692328283525</c:v>
                </c:pt>
                <c:pt idx="83">
                  <c:v>22.375393053209809</c:v>
                </c:pt>
                <c:pt idx="84">
                  <c:v>22.375393053209809</c:v>
                </c:pt>
                <c:pt idx="85">
                  <c:v>22.375393053209809</c:v>
                </c:pt>
                <c:pt idx="86">
                  <c:v>22.403089108386812</c:v>
                </c:pt>
                <c:pt idx="87">
                  <c:v>22.403089108386812</c:v>
                </c:pt>
                <c:pt idx="88">
                  <c:v>22.430780515247619</c:v>
                </c:pt>
                <c:pt idx="89">
                  <c:v>22.430780515247619</c:v>
                </c:pt>
                <c:pt idx="90">
                  <c:v>22.403089108386812</c:v>
                </c:pt>
                <c:pt idx="91">
                  <c:v>22.430780515247619</c:v>
                </c:pt>
                <c:pt idx="92">
                  <c:v>22.403089108386812</c:v>
                </c:pt>
                <c:pt idx="93">
                  <c:v>22.458467295198446</c:v>
                </c:pt>
                <c:pt idx="94">
                  <c:v>22.458467295198446</c:v>
                </c:pt>
                <c:pt idx="95">
                  <c:v>22.458467295198446</c:v>
                </c:pt>
                <c:pt idx="96">
                  <c:v>22.486149469618745</c:v>
                </c:pt>
                <c:pt idx="97">
                  <c:v>22.486149469618745</c:v>
                </c:pt>
                <c:pt idx="98">
                  <c:v>22.486149469618745</c:v>
                </c:pt>
                <c:pt idx="99">
                  <c:v>22.486149469618745</c:v>
                </c:pt>
                <c:pt idx="100">
                  <c:v>22.430780515247619</c:v>
                </c:pt>
                <c:pt idx="101">
                  <c:v>22.458467295198446</c:v>
                </c:pt>
                <c:pt idx="102">
                  <c:v>22.458467295198446</c:v>
                </c:pt>
                <c:pt idx="103">
                  <c:v>22.513827059861356</c:v>
                </c:pt>
                <c:pt idx="104">
                  <c:v>22.513827059861356</c:v>
                </c:pt>
                <c:pt idx="105">
                  <c:v>22.486149469618745</c:v>
                </c:pt>
                <c:pt idx="106">
                  <c:v>22.486149469618745</c:v>
                </c:pt>
                <c:pt idx="107">
                  <c:v>22.513827059861356</c:v>
                </c:pt>
                <c:pt idx="108">
                  <c:v>22.513827059861356</c:v>
                </c:pt>
                <c:pt idx="109">
                  <c:v>22.541500087252583</c:v>
                </c:pt>
                <c:pt idx="110">
                  <c:v>22.624492005185871</c:v>
                </c:pt>
                <c:pt idx="111">
                  <c:v>22.541500087252583</c:v>
                </c:pt>
                <c:pt idx="112">
                  <c:v>22.569168573092352</c:v>
                </c:pt>
                <c:pt idx="113">
                  <c:v>22.569168573092352</c:v>
                </c:pt>
                <c:pt idx="114">
                  <c:v>22.569168573092352</c:v>
                </c:pt>
                <c:pt idx="115">
                  <c:v>22.541500087252583</c:v>
                </c:pt>
                <c:pt idx="116">
                  <c:v>22.569168573092352</c:v>
                </c:pt>
                <c:pt idx="117">
                  <c:v>22.59683253865429</c:v>
                </c:pt>
                <c:pt idx="118">
                  <c:v>22.569168573092352</c:v>
                </c:pt>
                <c:pt idx="119">
                  <c:v>22.569168573092352</c:v>
                </c:pt>
                <c:pt idx="120">
                  <c:v>22.569168573092352</c:v>
                </c:pt>
                <c:pt idx="121">
                  <c:v>22.569168573092352</c:v>
                </c:pt>
                <c:pt idx="122">
                  <c:v>22.624492005185871</c:v>
                </c:pt>
                <c:pt idx="123">
                  <c:v>22.59683253865429</c:v>
                </c:pt>
                <c:pt idx="124">
                  <c:v>22.59683253865429</c:v>
                </c:pt>
                <c:pt idx="125">
                  <c:v>22.624492005185871</c:v>
                </c:pt>
                <c:pt idx="126">
                  <c:v>22.652146993908516</c:v>
                </c:pt>
                <c:pt idx="127">
                  <c:v>22.624492005185871</c:v>
                </c:pt>
                <c:pt idx="128">
                  <c:v>22.652146993908516</c:v>
                </c:pt>
                <c:pt idx="129">
                  <c:v>22.624492005185871</c:v>
                </c:pt>
                <c:pt idx="130">
                  <c:v>22.652146993908516</c:v>
                </c:pt>
                <c:pt idx="131">
                  <c:v>22.624492005185871</c:v>
                </c:pt>
                <c:pt idx="132">
                  <c:v>22.624492005185871</c:v>
                </c:pt>
                <c:pt idx="133">
                  <c:v>22.652146993908516</c:v>
                </c:pt>
                <c:pt idx="134">
                  <c:v>22.652146993908516</c:v>
                </c:pt>
                <c:pt idx="135">
                  <c:v>22.679797526017715</c:v>
                </c:pt>
                <c:pt idx="136">
                  <c:v>22.707443622683144</c:v>
                </c:pt>
                <c:pt idx="137">
                  <c:v>22.707443622683144</c:v>
                </c:pt>
                <c:pt idx="138">
                  <c:v>22.707443622683144</c:v>
                </c:pt>
                <c:pt idx="139">
                  <c:v>22.652146993908516</c:v>
                </c:pt>
                <c:pt idx="140">
                  <c:v>22.679797526017715</c:v>
                </c:pt>
                <c:pt idx="141">
                  <c:v>22.679797526017715</c:v>
                </c:pt>
                <c:pt idx="142">
                  <c:v>22.679797526017715</c:v>
                </c:pt>
                <c:pt idx="143">
                  <c:v>22.652146993908516</c:v>
                </c:pt>
                <c:pt idx="144">
                  <c:v>22.707443622683144</c:v>
                </c:pt>
                <c:pt idx="145">
                  <c:v>22.679797526017715</c:v>
                </c:pt>
                <c:pt idx="146">
                  <c:v>22.652146993908516</c:v>
                </c:pt>
                <c:pt idx="147">
                  <c:v>22.679797526017715</c:v>
                </c:pt>
                <c:pt idx="148">
                  <c:v>22.652146993908516</c:v>
                </c:pt>
                <c:pt idx="149">
                  <c:v>22.679797526017715</c:v>
                </c:pt>
                <c:pt idx="150">
                  <c:v>22.652146993908516</c:v>
                </c:pt>
                <c:pt idx="151">
                  <c:v>22.652146993908516</c:v>
                </c:pt>
                <c:pt idx="152">
                  <c:v>22.679797526017715</c:v>
                </c:pt>
                <c:pt idx="153">
                  <c:v>22.707443622683144</c:v>
                </c:pt>
                <c:pt idx="154">
                  <c:v>22.679797526017715</c:v>
                </c:pt>
                <c:pt idx="155">
                  <c:v>22.652146993908516</c:v>
                </c:pt>
                <c:pt idx="156">
                  <c:v>22.679797526017715</c:v>
                </c:pt>
                <c:pt idx="157">
                  <c:v>22.707443622683144</c:v>
                </c:pt>
                <c:pt idx="158">
                  <c:v>22.707443622683144</c:v>
                </c:pt>
                <c:pt idx="159">
                  <c:v>22.73508530504877</c:v>
                </c:pt>
                <c:pt idx="160">
                  <c:v>22.679797526017715</c:v>
                </c:pt>
                <c:pt idx="161">
                  <c:v>22.652146993908516</c:v>
                </c:pt>
                <c:pt idx="162">
                  <c:v>22.652146993908516</c:v>
                </c:pt>
                <c:pt idx="163">
                  <c:v>22.707443622683144</c:v>
                </c:pt>
                <c:pt idx="164">
                  <c:v>22.679797526017715</c:v>
                </c:pt>
                <c:pt idx="165">
                  <c:v>22.707443622683144</c:v>
                </c:pt>
                <c:pt idx="166">
                  <c:v>22.652146993908516</c:v>
                </c:pt>
                <c:pt idx="167">
                  <c:v>22.679797526017715</c:v>
                </c:pt>
                <c:pt idx="168">
                  <c:v>22.652146993908516</c:v>
                </c:pt>
                <c:pt idx="169">
                  <c:v>22.679797526017715</c:v>
                </c:pt>
                <c:pt idx="170">
                  <c:v>22.707443622683144</c:v>
                </c:pt>
                <c:pt idx="171">
                  <c:v>22.73508530504877</c:v>
                </c:pt>
                <c:pt idx="172">
                  <c:v>22.707443622683144</c:v>
                </c:pt>
                <c:pt idx="173">
                  <c:v>22.707443622683144</c:v>
                </c:pt>
                <c:pt idx="174">
                  <c:v>22.707443622683144</c:v>
                </c:pt>
                <c:pt idx="175">
                  <c:v>22.762722594232979</c:v>
                </c:pt>
                <c:pt idx="176">
                  <c:v>22.762722594232979</c:v>
                </c:pt>
                <c:pt idx="177">
                  <c:v>22.73508530504877</c:v>
                </c:pt>
                <c:pt idx="178">
                  <c:v>22.707443622683144</c:v>
                </c:pt>
                <c:pt idx="179">
                  <c:v>22.762722594232979</c:v>
                </c:pt>
                <c:pt idx="180">
                  <c:v>22.73508530504877</c:v>
                </c:pt>
                <c:pt idx="181">
                  <c:v>22.762722594232979</c:v>
                </c:pt>
                <c:pt idx="182">
                  <c:v>22.790355511328688</c:v>
                </c:pt>
                <c:pt idx="183">
                  <c:v>22.73508530504877</c:v>
                </c:pt>
                <c:pt idx="184">
                  <c:v>22.73508530504877</c:v>
                </c:pt>
                <c:pt idx="185">
                  <c:v>22.707443622683144</c:v>
                </c:pt>
                <c:pt idx="186">
                  <c:v>22.762722594232979</c:v>
                </c:pt>
                <c:pt idx="187">
                  <c:v>22.762722594232979</c:v>
                </c:pt>
                <c:pt idx="188">
                  <c:v>22.73508530504877</c:v>
                </c:pt>
                <c:pt idx="189">
                  <c:v>22.73508530504877</c:v>
                </c:pt>
                <c:pt idx="190">
                  <c:v>22.790355511328688</c:v>
                </c:pt>
                <c:pt idx="191">
                  <c:v>22.790355511328688</c:v>
                </c:pt>
                <c:pt idx="192">
                  <c:v>22.817984077403448</c:v>
                </c:pt>
                <c:pt idx="193">
                  <c:v>22.73508530504877</c:v>
                </c:pt>
                <c:pt idx="194">
                  <c:v>22.790355511328688</c:v>
                </c:pt>
                <c:pt idx="195">
                  <c:v>22.762722594232979</c:v>
                </c:pt>
                <c:pt idx="196">
                  <c:v>22.762722594232979</c:v>
                </c:pt>
                <c:pt idx="197">
                  <c:v>22.762722594232979</c:v>
                </c:pt>
                <c:pt idx="198">
                  <c:v>22.762722594232979</c:v>
                </c:pt>
                <c:pt idx="199">
                  <c:v>22.762722594232979</c:v>
                </c:pt>
                <c:pt idx="200">
                  <c:v>22.762722594232979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2D-46C5-A196-61E13720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53200"/>
        <c:axId val="93155760"/>
      </c:scatterChart>
      <c:valAx>
        <c:axId val="9315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55760"/>
        <c:crosses val="autoZero"/>
        <c:crossBetween val="midCat"/>
      </c:valAx>
      <c:valAx>
        <c:axId val="9315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53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Specific Heat of Metal</a:t>
            </a:r>
          </a:p>
        </c:rich>
      </c:tx>
      <c:layout>
        <c:manualLayout>
          <c:xMode val="edge"/>
          <c:yMode val="edge"/>
          <c:x val="0.30951493479422454"/>
          <c:y val="4.22535101327947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Calcsheet!$A$37:$A$52</c:f>
              <c:numCache>
                <c:formatCode>General</c:formatCode>
                <c:ptCount val="16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</c:numCache>
            </c:numRef>
          </c:xVal>
          <c:yVal>
            <c:numRef>
              <c:f>Calcsheet!$B$37:$B$52</c:f>
              <c:numCache>
                <c:formatCode>General</c:formatCode>
                <c:ptCount val="1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A5-4046-A054-8D9C75479C31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plus"/>
            <c:size val="2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Calcsheet!$A$37:$A$52</c:f>
              <c:numCache>
                <c:formatCode>General</c:formatCode>
                <c:ptCount val="16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</c:numCache>
            </c:numRef>
          </c:xVal>
          <c:yVal>
            <c:numRef>
              <c:f>Calcsheet!$C$37:$C$52</c:f>
              <c:numCache>
                <c:formatCode>General</c:formatCode>
                <c:ptCount val="16"/>
                <c:pt idx="0">
                  <c:v>30</c:v>
                </c:pt>
                <c:pt idx="1">
                  <c:v>30</c:v>
                </c:pt>
                <c:pt idx="2">
                  <c:v>29.5</c:v>
                </c:pt>
                <c:pt idx="3">
                  <c:v>29.5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28.5</c:v>
                </c:pt>
                <c:pt idx="11">
                  <c:v>28.5</c:v>
                </c:pt>
                <c:pt idx="12">
                  <c:v>28.5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A5-4046-A054-8D9C75479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031632"/>
        <c:axId val="1"/>
      </c:scatterChart>
      <c:valAx>
        <c:axId val="127503163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Time, sec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Temp , oC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1319614787928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50316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Calorimeter experiment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175732794266288"/>
                  <c:y val="9.80876822372107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Resultaten!$C$41:$C$51</c:f>
              <c:numCache>
                <c:formatCode>General</c:formatCode>
                <c:ptCount val="11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</c:numCache>
            </c:numRef>
          </c:xVal>
          <c:yVal>
            <c:numRef>
              <c:f>Resultaten!$F$41:$F$51</c:f>
              <c:numCache>
                <c:formatCode>0.00</c:formatCode>
                <c:ptCount val="11"/>
                <c:pt idx="0">
                  <c:v>19.719809834874599</c:v>
                </c:pt>
                <c:pt idx="1">
                  <c:v>21.123907025272</c:v>
                </c:pt>
                <c:pt idx="2">
                  <c:v>22.513827059861299</c:v>
                </c:pt>
                <c:pt idx="3">
                  <c:v>23.8098903900284</c:v>
                </c:pt>
                <c:pt idx="4">
                  <c:v>25.398571660010798</c:v>
                </c:pt>
                <c:pt idx="5">
                  <c:v>26.815780058441302</c:v>
                </c:pt>
                <c:pt idx="6">
                  <c:v>28.0388944654078</c:v>
                </c:pt>
                <c:pt idx="7">
                  <c:v>29.3692735087511</c:v>
                </c:pt>
                <c:pt idx="8">
                  <c:v>30.8360935925758</c:v>
                </c:pt>
                <c:pt idx="9">
                  <c:v>32.033676863603802</c:v>
                </c:pt>
                <c:pt idx="10">
                  <c:v>33.317109164901602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4-48E1-AD9E-E42E0569AA92}"/>
            </c:ext>
          </c:extLst>
        </c:ser>
        <c:ser>
          <c:idx val="1"/>
          <c:order val="1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2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535443422698694E-2"/>
                  <c:y val="6.3491247204121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Resultaten!$C$52:$C$61</c:f>
              <c:numCache>
                <c:formatCode>General</c:formatCode>
                <c:ptCount val="10"/>
                <c:pt idx="0">
                  <c:v>660</c:v>
                </c:pt>
                <c:pt idx="1">
                  <c:v>720</c:v>
                </c:pt>
                <c:pt idx="2">
                  <c:v>780</c:v>
                </c:pt>
                <c:pt idx="3">
                  <c:v>840</c:v>
                </c:pt>
                <c:pt idx="4">
                  <c:v>900</c:v>
                </c:pt>
                <c:pt idx="5">
                  <c:v>960</c:v>
                </c:pt>
                <c:pt idx="6">
                  <c:v>1020</c:v>
                </c:pt>
                <c:pt idx="7">
                  <c:v>1080</c:v>
                </c:pt>
                <c:pt idx="8">
                  <c:v>1140</c:v>
                </c:pt>
                <c:pt idx="9">
                  <c:v>1200</c:v>
                </c:pt>
              </c:numCache>
            </c:numRef>
          </c:xVal>
          <c:yVal>
            <c:numRef>
              <c:f>Resultaten!$F$52:$F$61</c:f>
              <c:numCache>
                <c:formatCode>0.00</c:formatCode>
                <c:ptCount val="10"/>
                <c:pt idx="0">
                  <c:v>33.371846267458203</c:v>
                </c:pt>
                <c:pt idx="1">
                  <c:v>33.235024283507201</c:v>
                </c:pt>
                <c:pt idx="2">
                  <c:v>33.207668124510498</c:v>
                </c:pt>
                <c:pt idx="3">
                  <c:v>32.988914719102198</c:v>
                </c:pt>
                <c:pt idx="4">
                  <c:v>32.824957781076499</c:v>
                </c:pt>
                <c:pt idx="5">
                  <c:v>32.688394701711502</c:v>
                </c:pt>
                <c:pt idx="6">
                  <c:v>32.524596938995103</c:v>
                </c:pt>
                <c:pt idx="7">
                  <c:v>32.4154438942832</c:v>
                </c:pt>
                <c:pt idx="8">
                  <c:v>32.251779697060002</c:v>
                </c:pt>
                <c:pt idx="9">
                  <c:v>32.060932729144703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B4-48E1-AD9E-E42E0569A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688656"/>
        <c:axId val="1083692816"/>
      </c:scatterChart>
      <c:valAx>
        <c:axId val="108368865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816"/>
        <c:crosses val="autoZero"/>
        <c:crossBetween val="midCat"/>
      </c:valAx>
      <c:valAx>
        <c:axId val="108369281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8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Calorimeter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175732794266288"/>
                  <c:y val="9.80876822372107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Resultaten!$C$70:$C$80</c:f>
              <c:numCache>
                <c:formatCode>General</c:formatCode>
                <c:ptCount val="11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</c:numCache>
            </c:numRef>
          </c:xVal>
          <c:yVal>
            <c:numRef>
              <c:f>Resultaten!$F$70:$F$80</c:f>
              <c:numCache>
                <c:formatCode>0.00</c:formatCode>
                <c:ptCount val="11"/>
                <c:pt idx="0">
                  <c:v>23.919797730746001</c:v>
                </c:pt>
                <c:pt idx="1">
                  <c:v>24.933946261345699</c:v>
                </c:pt>
                <c:pt idx="2">
                  <c:v>25.9988142139802</c:v>
                </c:pt>
                <c:pt idx="3">
                  <c:v>27.060588358413899</c:v>
                </c:pt>
                <c:pt idx="4">
                  <c:v>28.147527315759401</c:v>
                </c:pt>
                <c:pt idx="5">
                  <c:v>29.0977930343475</c:v>
                </c:pt>
                <c:pt idx="6">
                  <c:v>30.075269263077899</c:v>
                </c:pt>
                <c:pt idx="7">
                  <c:v>31.1624195335236</c:v>
                </c:pt>
                <c:pt idx="8">
                  <c:v>32.088190556199201</c:v>
                </c:pt>
                <c:pt idx="9">
                  <c:v>33.098270355009198</c:v>
                </c:pt>
                <c:pt idx="10">
                  <c:v>34.084503870492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EA-44E6-A9E5-A878B62B286C}"/>
            </c:ext>
          </c:extLst>
        </c:ser>
        <c:ser>
          <c:idx val="1"/>
          <c:order val="1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2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535443422698694E-2"/>
                  <c:y val="6.3491247204121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Resultaten!$C$81:$C$90</c:f>
              <c:numCache>
                <c:formatCode>General</c:formatCode>
                <c:ptCount val="10"/>
                <c:pt idx="0">
                  <c:v>660</c:v>
                </c:pt>
                <c:pt idx="1">
                  <c:v>720</c:v>
                </c:pt>
                <c:pt idx="2">
                  <c:v>780</c:v>
                </c:pt>
                <c:pt idx="3">
                  <c:v>840</c:v>
                </c:pt>
                <c:pt idx="4">
                  <c:v>900</c:v>
                </c:pt>
                <c:pt idx="5">
                  <c:v>960</c:v>
                </c:pt>
                <c:pt idx="6">
                  <c:v>1020</c:v>
                </c:pt>
                <c:pt idx="7">
                  <c:v>1080</c:v>
                </c:pt>
                <c:pt idx="8">
                  <c:v>1140</c:v>
                </c:pt>
                <c:pt idx="9">
                  <c:v>1200</c:v>
                </c:pt>
              </c:numCache>
            </c:numRef>
          </c:xVal>
          <c:yVal>
            <c:numRef>
              <c:f>Resultaten!$F$81:$F$90</c:f>
              <c:numCache>
                <c:formatCode>0.00</c:formatCode>
                <c:ptCount val="10"/>
                <c:pt idx="0">
                  <c:v>34.304214105303501</c:v>
                </c:pt>
                <c:pt idx="1">
                  <c:v>34.304214105303501</c:v>
                </c:pt>
                <c:pt idx="2">
                  <c:v>34.057055024489003</c:v>
                </c:pt>
                <c:pt idx="3">
                  <c:v>33.9472920460951</c:v>
                </c:pt>
                <c:pt idx="4">
                  <c:v>33.892429748790398</c:v>
                </c:pt>
                <c:pt idx="5">
                  <c:v>33.810159888943502</c:v>
                </c:pt>
                <c:pt idx="6">
                  <c:v>33.6457033053236</c:v>
                </c:pt>
                <c:pt idx="7">
                  <c:v>33.508738531863699</c:v>
                </c:pt>
                <c:pt idx="8">
                  <c:v>33.3992190266409</c:v>
                </c:pt>
                <c:pt idx="9">
                  <c:v>33.371846267458203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EA-44E6-A9E5-A878B62B2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688656"/>
        <c:axId val="1083692816"/>
      </c:scatterChart>
      <c:valAx>
        <c:axId val="108368865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816"/>
        <c:crosses val="autoZero"/>
        <c:crossBetween val="midCat"/>
      </c:valAx>
      <c:valAx>
        <c:axId val="108369281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8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Calorimeter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175732794266288"/>
                  <c:y val="9.80876822372107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Resultaten!$C$99:$C$109</c:f>
              <c:numCache>
                <c:formatCode>General</c:formatCode>
                <c:ptCount val="11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</c:numCache>
            </c:numRef>
          </c:xVal>
          <c:yVal>
            <c:numRef>
              <c:f>Resultaten!$F$99:$F$108</c:f>
              <c:numCache>
                <c:formatCode>0.00</c:formatCode>
                <c:ptCount val="10"/>
                <c:pt idx="0">
                  <c:v>20.564130203748402</c:v>
                </c:pt>
                <c:pt idx="1">
                  <c:v>21.458673795131801</c:v>
                </c:pt>
                <c:pt idx="2">
                  <c:v>22.3476923282835</c:v>
                </c:pt>
                <c:pt idx="3">
                  <c:v>23.424754050119301</c:v>
                </c:pt>
                <c:pt idx="4">
                  <c:v>24.331460873165099</c:v>
                </c:pt>
                <c:pt idx="5">
                  <c:v>25.453185107691699</c:v>
                </c:pt>
                <c:pt idx="6">
                  <c:v>26.407494235866999</c:v>
                </c:pt>
                <c:pt idx="7">
                  <c:v>27.468373208828702</c:v>
                </c:pt>
                <c:pt idx="8">
                  <c:v>28.364766174268301</c:v>
                </c:pt>
                <c:pt idx="9">
                  <c:v>29.3692735087511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5B-47C3-BAAE-5BFD5D9E8CAA}"/>
            </c:ext>
          </c:extLst>
        </c:ser>
        <c:ser>
          <c:idx val="1"/>
          <c:order val="1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2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535443422698694E-2"/>
                  <c:y val="6.3491247204121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Resultaten!$C$110:$C$119</c:f>
              <c:numCache>
                <c:formatCode>General</c:formatCode>
                <c:ptCount val="10"/>
                <c:pt idx="0">
                  <c:v>660</c:v>
                </c:pt>
                <c:pt idx="1">
                  <c:v>720</c:v>
                </c:pt>
                <c:pt idx="2">
                  <c:v>780</c:v>
                </c:pt>
                <c:pt idx="3">
                  <c:v>840</c:v>
                </c:pt>
                <c:pt idx="4">
                  <c:v>900</c:v>
                </c:pt>
                <c:pt idx="5">
                  <c:v>960</c:v>
                </c:pt>
                <c:pt idx="6">
                  <c:v>1020</c:v>
                </c:pt>
                <c:pt idx="7">
                  <c:v>1080</c:v>
                </c:pt>
                <c:pt idx="8">
                  <c:v>1140</c:v>
                </c:pt>
                <c:pt idx="9">
                  <c:v>1200</c:v>
                </c:pt>
              </c:numCache>
            </c:numRef>
          </c:xVal>
          <c:yVal>
            <c:numRef>
              <c:f>Resultaten!$F$110:$F$119</c:f>
              <c:numCache>
                <c:formatCode>0.00</c:formatCode>
                <c:ptCount val="10"/>
                <c:pt idx="0">
                  <c:v>30.618638463744901</c:v>
                </c:pt>
                <c:pt idx="1">
                  <c:v>30.645816566316199</c:v>
                </c:pt>
                <c:pt idx="2">
                  <c:v>30.5371102639687</c:v>
                </c:pt>
                <c:pt idx="3">
                  <c:v>30.428419593100099</c:v>
                </c:pt>
                <c:pt idx="4">
                  <c:v>30.401249235924698</c:v>
                </c:pt>
                <c:pt idx="5">
                  <c:v>30.5371102639687</c:v>
                </c:pt>
                <c:pt idx="6">
                  <c:v>30.292576521737999</c:v>
                </c:pt>
                <c:pt idx="7">
                  <c:v>30.1839169062631</c:v>
                </c:pt>
                <c:pt idx="8">
                  <c:v>30.048109090896901</c:v>
                </c:pt>
                <c:pt idx="9">
                  <c:v>30.020949578935699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D5B-47C3-BAAE-5BFD5D9E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688656"/>
        <c:axId val="1083692816"/>
      </c:scatterChart>
      <c:valAx>
        <c:axId val="108368865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816"/>
        <c:crosses val="autoZero"/>
        <c:crossBetween val="midCat"/>
      </c:valAx>
      <c:valAx>
        <c:axId val="1083692816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8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Calorimeter</a:t>
            </a:r>
            <a:br>
              <a:rPr lang="en-US"/>
            </a:br>
            <a:r>
              <a:rPr lang="en-US" sz="1600"/>
              <a:t>Afkoelingscurve</a:t>
            </a:r>
            <a:r>
              <a:rPr lang="en-US" sz="1600" baseline="0"/>
              <a:t> heet water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dbl" algn="ctr">
              <a:noFill/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trendline>
            <c:spPr>
              <a:ln w="38100" cap="rnd" cmpd="sng" algn="ctr">
                <a:solidFill>
                  <a:schemeClr val="accent1">
                    <a:lumMod val="75000"/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0175732794266288"/>
                  <c:y val="9.80876822372107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Resultaten!$C$128:$C$148</c:f>
              <c:numCache>
                <c:formatCode>General</c:formatCode>
                <c:ptCount val="21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240</c:v>
                </c:pt>
                <c:pt idx="5">
                  <c:v>300</c:v>
                </c:pt>
                <c:pt idx="6">
                  <c:v>360</c:v>
                </c:pt>
                <c:pt idx="7">
                  <c:v>420</c:v>
                </c:pt>
                <c:pt idx="8">
                  <c:v>480</c:v>
                </c:pt>
                <c:pt idx="9">
                  <c:v>540</c:v>
                </c:pt>
                <c:pt idx="10">
                  <c:v>600</c:v>
                </c:pt>
                <c:pt idx="11">
                  <c:v>660</c:v>
                </c:pt>
                <c:pt idx="12">
                  <c:v>720</c:v>
                </c:pt>
                <c:pt idx="13">
                  <c:v>780</c:v>
                </c:pt>
                <c:pt idx="14">
                  <c:v>840</c:v>
                </c:pt>
                <c:pt idx="15">
                  <c:v>900</c:v>
                </c:pt>
                <c:pt idx="16">
                  <c:v>960</c:v>
                </c:pt>
                <c:pt idx="17">
                  <c:v>1020</c:v>
                </c:pt>
                <c:pt idx="18">
                  <c:v>1080</c:v>
                </c:pt>
                <c:pt idx="19">
                  <c:v>1140</c:v>
                </c:pt>
                <c:pt idx="20">
                  <c:v>1200</c:v>
                </c:pt>
              </c:numCache>
            </c:numRef>
          </c:xVal>
          <c:yVal>
            <c:numRef>
              <c:f>Resultaten!$F$128:$F$148</c:f>
              <c:numCache>
                <c:formatCode>0.00</c:formatCode>
                <c:ptCount val="21"/>
                <c:pt idx="0">
                  <c:v>52.523085448382403</c:v>
                </c:pt>
                <c:pt idx="1">
                  <c:v>52.119496479672698</c:v>
                </c:pt>
                <c:pt idx="2">
                  <c:v>51.652103224422298</c:v>
                </c:pt>
                <c:pt idx="3">
                  <c:v>51.254363996455602</c:v>
                </c:pt>
                <c:pt idx="4">
                  <c:v>50.859212409982803</c:v>
                </c:pt>
                <c:pt idx="5">
                  <c:v>50.5645057311689</c:v>
                </c:pt>
                <c:pt idx="6">
                  <c:v>50.141263234729102</c:v>
                </c:pt>
                <c:pt idx="7">
                  <c:v>49.817612099748999</c:v>
                </c:pt>
                <c:pt idx="8">
                  <c:v>49.463476059190597</c:v>
                </c:pt>
                <c:pt idx="9">
                  <c:v>49.111263400354098</c:v>
                </c:pt>
                <c:pt idx="10">
                  <c:v>48.919941325696897</c:v>
                </c:pt>
                <c:pt idx="11">
                  <c:v>48.570609596352199</c:v>
                </c:pt>
                <c:pt idx="12">
                  <c:v>48.4124222933021</c:v>
                </c:pt>
                <c:pt idx="13">
                  <c:v>48.097150696738801</c:v>
                </c:pt>
                <c:pt idx="14">
                  <c:v>47.814641247294702</c:v>
                </c:pt>
                <c:pt idx="15">
                  <c:v>47.595704872444102</c:v>
                </c:pt>
                <c:pt idx="16">
                  <c:v>47.284119189677199</c:v>
                </c:pt>
                <c:pt idx="17">
                  <c:v>46.973894319034898</c:v>
                </c:pt>
                <c:pt idx="18">
                  <c:v>46.757530145897498</c:v>
                </c:pt>
                <c:pt idx="19">
                  <c:v>46.480288674791503</c:v>
                </c:pt>
                <c:pt idx="20">
                  <c:v>46.173459785352001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EA-45A1-99A7-2D2827D5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688656"/>
        <c:axId val="1083692816"/>
      </c:scatterChart>
      <c:valAx>
        <c:axId val="108368865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92816"/>
        <c:crosses val="autoZero"/>
        <c:crossBetween val="midCat"/>
      </c:valAx>
      <c:valAx>
        <c:axId val="1083692816"/>
        <c:scaling>
          <c:orientation val="minMax"/>
          <c:min val="4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688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Oplossingsenthalpie KCl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B9F-44D7-A90A-054A5F35A79C}"/>
            </c:ext>
          </c:extLst>
        </c:ser>
        <c:ser>
          <c:idx val="1"/>
          <c:order val="1"/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Coachlab1205b!$F$4:$F$904</c:f>
              <c:numCache>
                <c:formatCode>General</c:formatCode>
                <c:ptCount val="901"/>
                <c:pt idx="0">
                  <c:v>0</c:v>
                </c:pt>
                <c:pt idx="1">
                  <c:v>0.999999999999996</c:v>
                </c:pt>
                <c:pt idx="2">
                  <c:v>1.9999999999999978</c:v>
                </c:pt>
                <c:pt idx="3">
                  <c:v>3</c:v>
                </c:pt>
                <c:pt idx="4">
                  <c:v>3.9999999999999956</c:v>
                </c:pt>
                <c:pt idx="5">
                  <c:v>4.9999999999999982</c:v>
                </c:pt>
                <c:pt idx="6">
                  <c:v>6</c:v>
                </c:pt>
                <c:pt idx="7">
                  <c:v>6.99999999999996</c:v>
                </c:pt>
                <c:pt idx="8">
                  <c:v>7.9999999999999796</c:v>
                </c:pt>
                <c:pt idx="9">
                  <c:v>9</c:v>
                </c:pt>
                <c:pt idx="10">
                  <c:v>9.9999999999999591</c:v>
                </c:pt>
                <c:pt idx="11">
                  <c:v>10.999999999999979</c:v>
                </c:pt>
                <c:pt idx="12">
                  <c:v>12</c:v>
                </c:pt>
                <c:pt idx="13">
                  <c:v>12.999999999999961</c:v>
                </c:pt>
                <c:pt idx="14">
                  <c:v>13.99999999999998</c:v>
                </c:pt>
                <c:pt idx="15">
                  <c:v>15</c:v>
                </c:pt>
                <c:pt idx="16">
                  <c:v>15.999999999999959</c:v>
                </c:pt>
                <c:pt idx="17">
                  <c:v>16.999999999999979</c:v>
                </c:pt>
                <c:pt idx="18">
                  <c:v>18</c:v>
                </c:pt>
                <c:pt idx="19">
                  <c:v>18.999999999999957</c:v>
                </c:pt>
                <c:pt idx="20">
                  <c:v>19.999999999999979</c:v>
                </c:pt>
                <c:pt idx="21">
                  <c:v>21</c:v>
                </c:pt>
                <c:pt idx="22">
                  <c:v>21.999999999999957</c:v>
                </c:pt>
                <c:pt idx="23">
                  <c:v>22.999999999999982</c:v>
                </c:pt>
                <c:pt idx="24">
                  <c:v>24</c:v>
                </c:pt>
                <c:pt idx="25">
                  <c:v>24.999999999999961</c:v>
                </c:pt>
                <c:pt idx="26">
                  <c:v>25.999999999999982</c:v>
                </c:pt>
                <c:pt idx="27">
                  <c:v>27</c:v>
                </c:pt>
                <c:pt idx="28">
                  <c:v>27.999999999999961</c:v>
                </c:pt>
                <c:pt idx="29">
                  <c:v>28.999999999999979</c:v>
                </c:pt>
                <c:pt idx="30">
                  <c:v>30</c:v>
                </c:pt>
                <c:pt idx="31">
                  <c:v>30.999999999999964</c:v>
                </c:pt>
                <c:pt idx="32">
                  <c:v>31.999999999999979</c:v>
                </c:pt>
                <c:pt idx="33">
                  <c:v>33</c:v>
                </c:pt>
                <c:pt idx="34">
                  <c:v>33.999999999999957</c:v>
                </c:pt>
                <c:pt idx="35">
                  <c:v>34.999999999999986</c:v>
                </c:pt>
                <c:pt idx="36">
                  <c:v>36</c:v>
                </c:pt>
                <c:pt idx="37">
                  <c:v>36.999999999999964</c:v>
                </c:pt>
                <c:pt idx="38">
                  <c:v>37.999999999999979</c:v>
                </c:pt>
                <c:pt idx="39">
                  <c:v>39</c:v>
                </c:pt>
                <c:pt idx="40">
                  <c:v>39.999999999999957</c:v>
                </c:pt>
                <c:pt idx="41">
                  <c:v>40.999999999999979</c:v>
                </c:pt>
                <c:pt idx="42">
                  <c:v>42</c:v>
                </c:pt>
                <c:pt idx="43">
                  <c:v>42.999999999999957</c:v>
                </c:pt>
                <c:pt idx="44">
                  <c:v>43.999999999999979</c:v>
                </c:pt>
                <c:pt idx="45">
                  <c:v>45</c:v>
                </c:pt>
                <c:pt idx="46">
                  <c:v>45.999999999999964</c:v>
                </c:pt>
                <c:pt idx="47">
                  <c:v>46.999999999999979</c:v>
                </c:pt>
                <c:pt idx="48">
                  <c:v>48</c:v>
                </c:pt>
                <c:pt idx="49">
                  <c:v>48.999999999999957</c:v>
                </c:pt>
                <c:pt idx="50">
                  <c:v>49.999999999999986</c:v>
                </c:pt>
                <c:pt idx="51">
                  <c:v>51</c:v>
                </c:pt>
                <c:pt idx="52">
                  <c:v>51.999999999999964</c:v>
                </c:pt>
                <c:pt idx="53">
                  <c:v>52.999999999999979</c:v>
                </c:pt>
                <c:pt idx="54">
                  <c:v>54</c:v>
                </c:pt>
                <c:pt idx="55">
                  <c:v>54.999999999999957</c:v>
                </c:pt>
                <c:pt idx="56">
                  <c:v>55.999999999999979</c:v>
                </c:pt>
                <c:pt idx="57">
                  <c:v>57</c:v>
                </c:pt>
                <c:pt idx="58">
                  <c:v>57.999999999999957</c:v>
                </c:pt>
                <c:pt idx="59">
                  <c:v>58.999999999999979</c:v>
                </c:pt>
                <c:pt idx="60">
                  <c:v>60</c:v>
                </c:pt>
                <c:pt idx="61">
                  <c:v>60.999999999999595</c:v>
                </c:pt>
                <c:pt idx="62">
                  <c:v>61.999999999999808</c:v>
                </c:pt>
                <c:pt idx="63">
                  <c:v>63</c:v>
                </c:pt>
                <c:pt idx="64">
                  <c:v>63.999999999999602</c:v>
                </c:pt>
                <c:pt idx="65">
                  <c:v>64.999999999999801</c:v>
                </c:pt>
                <c:pt idx="66">
                  <c:v>66</c:v>
                </c:pt>
                <c:pt idx="67">
                  <c:v>66.999999999999602</c:v>
                </c:pt>
                <c:pt idx="68">
                  <c:v>67.999999999999801</c:v>
                </c:pt>
                <c:pt idx="69">
                  <c:v>69</c:v>
                </c:pt>
                <c:pt idx="70">
                  <c:v>69.999999999999602</c:v>
                </c:pt>
                <c:pt idx="71">
                  <c:v>70.999999999999801</c:v>
                </c:pt>
                <c:pt idx="72">
                  <c:v>72</c:v>
                </c:pt>
                <c:pt idx="73">
                  <c:v>72.999999999999588</c:v>
                </c:pt>
                <c:pt idx="74">
                  <c:v>73.999999999999801</c:v>
                </c:pt>
                <c:pt idx="75">
                  <c:v>75</c:v>
                </c:pt>
                <c:pt idx="76">
                  <c:v>75.999999999999602</c:v>
                </c:pt>
                <c:pt idx="77">
                  <c:v>76.999999999999801</c:v>
                </c:pt>
                <c:pt idx="78">
                  <c:v>78</c:v>
                </c:pt>
                <c:pt idx="79">
                  <c:v>78.999999999999602</c:v>
                </c:pt>
                <c:pt idx="80">
                  <c:v>79.999999999999801</c:v>
                </c:pt>
                <c:pt idx="81">
                  <c:v>81</c:v>
                </c:pt>
                <c:pt idx="82">
                  <c:v>81.999999999999602</c:v>
                </c:pt>
                <c:pt idx="83">
                  <c:v>82.999999999999801</c:v>
                </c:pt>
                <c:pt idx="84">
                  <c:v>84</c:v>
                </c:pt>
                <c:pt idx="85">
                  <c:v>84.999999999999602</c:v>
                </c:pt>
                <c:pt idx="86">
                  <c:v>85.999999999999801</c:v>
                </c:pt>
                <c:pt idx="87">
                  <c:v>87</c:v>
                </c:pt>
                <c:pt idx="88">
                  <c:v>87.999999999999588</c:v>
                </c:pt>
                <c:pt idx="89">
                  <c:v>88.999999999999801</c:v>
                </c:pt>
                <c:pt idx="90">
                  <c:v>90</c:v>
                </c:pt>
                <c:pt idx="91">
                  <c:v>90.999999999999602</c:v>
                </c:pt>
                <c:pt idx="92">
                  <c:v>91.999999999999801</c:v>
                </c:pt>
                <c:pt idx="93">
                  <c:v>93</c:v>
                </c:pt>
                <c:pt idx="94">
                  <c:v>93.999999999999602</c:v>
                </c:pt>
                <c:pt idx="95">
                  <c:v>94.999999999999801</c:v>
                </c:pt>
                <c:pt idx="96">
                  <c:v>96</c:v>
                </c:pt>
                <c:pt idx="97">
                  <c:v>96.999999999999602</c:v>
                </c:pt>
                <c:pt idx="98">
                  <c:v>97.999999999999801</c:v>
                </c:pt>
                <c:pt idx="99">
                  <c:v>99</c:v>
                </c:pt>
                <c:pt idx="100">
                  <c:v>99.999999999999602</c:v>
                </c:pt>
                <c:pt idx="101">
                  <c:v>100.9999999999998</c:v>
                </c:pt>
                <c:pt idx="102">
                  <c:v>102</c:v>
                </c:pt>
                <c:pt idx="103">
                  <c:v>102.99999999999959</c:v>
                </c:pt>
                <c:pt idx="104">
                  <c:v>103.9999999999998</c:v>
                </c:pt>
                <c:pt idx="105">
                  <c:v>105</c:v>
                </c:pt>
                <c:pt idx="106">
                  <c:v>105.9999999999996</c:v>
                </c:pt>
                <c:pt idx="107">
                  <c:v>106.9999999999998</c:v>
                </c:pt>
                <c:pt idx="108">
                  <c:v>108</c:v>
                </c:pt>
                <c:pt idx="109">
                  <c:v>108.9999999999996</c:v>
                </c:pt>
                <c:pt idx="110">
                  <c:v>109.9999999999998</c:v>
                </c:pt>
                <c:pt idx="111">
                  <c:v>111</c:v>
                </c:pt>
                <c:pt idx="112">
                  <c:v>111.9999999999996</c:v>
                </c:pt>
                <c:pt idx="113">
                  <c:v>112.9999999999998</c:v>
                </c:pt>
                <c:pt idx="114">
                  <c:v>114</c:v>
                </c:pt>
                <c:pt idx="115">
                  <c:v>114.9999999999996</c:v>
                </c:pt>
                <c:pt idx="116">
                  <c:v>115.9999999999998</c:v>
                </c:pt>
                <c:pt idx="117">
                  <c:v>117</c:v>
                </c:pt>
                <c:pt idx="118">
                  <c:v>117.99999999999959</c:v>
                </c:pt>
                <c:pt idx="119">
                  <c:v>118.9999999999998</c:v>
                </c:pt>
                <c:pt idx="120">
                  <c:v>120</c:v>
                </c:pt>
                <c:pt idx="121">
                  <c:v>120.9999999999996</c:v>
                </c:pt>
                <c:pt idx="122">
                  <c:v>121.9999999999998</c:v>
                </c:pt>
                <c:pt idx="123">
                  <c:v>122.99999999999999</c:v>
                </c:pt>
                <c:pt idx="124">
                  <c:v>123.99999999999962</c:v>
                </c:pt>
                <c:pt idx="125">
                  <c:v>124.9999999999998</c:v>
                </c:pt>
                <c:pt idx="126">
                  <c:v>126</c:v>
                </c:pt>
                <c:pt idx="127">
                  <c:v>126.9999999999996</c:v>
                </c:pt>
                <c:pt idx="128">
                  <c:v>127.99999999999982</c:v>
                </c:pt>
                <c:pt idx="129">
                  <c:v>129</c:v>
                </c:pt>
                <c:pt idx="130">
                  <c:v>129.9999999999996</c:v>
                </c:pt>
                <c:pt idx="131">
                  <c:v>130.9999999999998</c:v>
                </c:pt>
                <c:pt idx="132">
                  <c:v>132</c:v>
                </c:pt>
                <c:pt idx="133">
                  <c:v>132.9999999999996</c:v>
                </c:pt>
                <c:pt idx="134">
                  <c:v>133.9999999999998</c:v>
                </c:pt>
                <c:pt idx="135">
                  <c:v>135</c:v>
                </c:pt>
                <c:pt idx="136">
                  <c:v>135.9999999999996</c:v>
                </c:pt>
                <c:pt idx="137">
                  <c:v>136.9999999999998</c:v>
                </c:pt>
                <c:pt idx="138">
                  <c:v>138</c:v>
                </c:pt>
                <c:pt idx="139">
                  <c:v>138.9999999999996</c:v>
                </c:pt>
                <c:pt idx="140">
                  <c:v>139.9999999999998</c:v>
                </c:pt>
                <c:pt idx="141">
                  <c:v>141</c:v>
                </c:pt>
                <c:pt idx="142">
                  <c:v>141.9999999999996</c:v>
                </c:pt>
                <c:pt idx="143">
                  <c:v>142.9999999999998</c:v>
                </c:pt>
                <c:pt idx="144">
                  <c:v>144</c:v>
                </c:pt>
                <c:pt idx="145">
                  <c:v>144.9999999999996</c:v>
                </c:pt>
                <c:pt idx="146">
                  <c:v>145.9999999999998</c:v>
                </c:pt>
                <c:pt idx="147">
                  <c:v>147</c:v>
                </c:pt>
                <c:pt idx="148">
                  <c:v>147.9999999999996</c:v>
                </c:pt>
                <c:pt idx="149">
                  <c:v>148.9999999999998</c:v>
                </c:pt>
                <c:pt idx="150">
                  <c:v>150</c:v>
                </c:pt>
                <c:pt idx="151">
                  <c:v>150.9999999999996</c:v>
                </c:pt>
                <c:pt idx="152">
                  <c:v>151.9999999999998</c:v>
                </c:pt>
                <c:pt idx="153">
                  <c:v>153</c:v>
                </c:pt>
                <c:pt idx="154">
                  <c:v>153.9999999999996</c:v>
                </c:pt>
                <c:pt idx="155">
                  <c:v>154.9999999999998</c:v>
                </c:pt>
                <c:pt idx="156">
                  <c:v>156</c:v>
                </c:pt>
                <c:pt idx="157">
                  <c:v>156.9999999999996</c:v>
                </c:pt>
                <c:pt idx="158">
                  <c:v>157.9999999999998</c:v>
                </c:pt>
                <c:pt idx="159">
                  <c:v>159</c:v>
                </c:pt>
                <c:pt idx="160">
                  <c:v>159.9999999999996</c:v>
                </c:pt>
                <c:pt idx="161">
                  <c:v>160.9999999999998</c:v>
                </c:pt>
                <c:pt idx="162">
                  <c:v>162</c:v>
                </c:pt>
                <c:pt idx="163">
                  <c:v>162.9999999999996</c:v>
                </c:pt>
                <c:pt idx="164">
                  <c:v>163.9999999999998</c:v>
                </c:pt>
                <c:pt idx="165">
                  <c:v>165</c:v>
                </c:pt>
                <c:pt idx="166">
                  <c:v>165.9999999999996</c:v>
                </c:pt>
                <c:pt idx="167">
                  <c:v>166.9999999999998</c:v>
                </c:pt>
                <c:pt idx="168">
                  <c:v>168</c:v>
                </c:pt>
                <c:pt idx="169">
                  <c:v>168.9999999999996</c:v>
                </c:pt>
                <c:pt idx="170">
                  <c:v>169.9999999999998</c:v>
                </c:pt>
                <c:pt idx="171">
                  <c:v>171</c:v>
                </c:pt>
                <c:pt idx="172">
                  <c:v>171.9999999999996</c:v>
                </c:pt>
                <c:pt idx="173">
                  <c:v>172.9999999999998</c:v>
                </c:pt>
                <c:pt idx="174">
                  <c:v>174</c:v>
                </c:pt>
                <c:pt idx="175">
                  <c:v>174.9999999999996</c:v>
                </c:pt>
                <c:pt idx="176">
                  <c:v>175.9999999999998</c:v>
                </c:pt>
                <c:pt idx="177">
                  <c:v>177</c:v>
                </c:pt>
                <c:pt idx="178">
                  <c:v>177.9999999999996</c:v>
                </c:pt>
                <c:pt idx="179">
                  <c:v>178.9999999999998</c:v>
                </c:pt>
                <c:pt idx="180">
                  <c:v>180</c:v>
                </c:pt>
                <c:pt idx="181">
                  <c:v>180.9999999999996</c:v>
                </c:pt>
                <c:pt idx="182">
                  <c:v>181.9999999999998</c:v>
                </c:pt>
                <c:pt idx="183">
                  <c:v>183</c:v>
                </c:pt>
                <c:pt idx="184">
                  <c:v>183.9999999999996</c:v>
                </c:pt>
                <c:pt idx="185">
                  <c:v>184.9999999999998</c:v>
                </c:pt>
                <c:pt idx="186">
                  <c:v>186</c:v>
                </c:pt>
                <c:pt idx="187">
                  <c:v>186.9999999999996</c:v>
                </c:pt>
                <c:pt idx="188">
                  <c:v>187.9999999999998</c:v>
                </c:pt>
                <c:pt idx="189">
                  <c:v>189</c:v>
                </c:pt>
                <c:pt idx="190">
                  <c:v>189.9999999999996</c:v>
                </c:pt>
                <c:pt idx="191">
                  <c:v>190.9999999999998</c:v>
                </c:pt>
                <c:pt idx="192">
                  <c:v>192</c:v>
                </c:pt>
                <c:pt idx="193">
                  <c:v>192.9999999999996</c:v>
                </c:pt>
                <c:pt idx="194">
                  <c:v>193.9999999999998</c:v>
                </c:pt>
                <c:pt idx="195">
                  <c:v>195</c:v>
                </c:pt>
                <c:pt idx="196">
                  <c:v>195.9999999999996</c:v>
                </c:pt>
                <c:pt idx="197">
                  <c:v>196.9999999999998</c:v>
                </c:pt>
                <c:pt idx="198">
                  <c:v>198</c:v>
                </c:pt>
                <c:pt idx="199">
                  <c:v>198.9999999999996</c:v>
                </c:pt>
                <c:pt idx="200">
                  <c:v>199.9999999999998</c:v>
                </c:pt>
                <c:pt idx="201">
                  <c:v>201</c:v>
                </c:pt>
                <c:pt idx="202">
                  <c:v>201.9999999999996</c:v>
                </c:pt>
                <c:pt idx="203">
                  <c:v>202.9999999999998</c:v>
                </c:pt>
                <c:pt idx="204">
                  <c:v>204</c:v>
                </c:pt>
                <c:pt idx="205">
                  <c:v>204.9999999999996</c:v>
                </c:pt>
                <c:pt idx="206">
                  <c:v>205.9999999999998</c:v>
                </c:pt>
                <c:pt idx="207">
                  <c:v>207</c:v>
                </c:pt>
                <c:pt idx="208">
                  <c:v>207.9999999999996</c:v>
                </c:pt>
                <c:pt idx="209">
                  <c:v>208.9999999999998</c:v>
                </c:pt>
                <c:pt idx="210">
                  <c:v>210</c:v>
                </c:pt>
                <c:pt idx="211">
                  <c:v>210.9999999999996</c:v>
                </c:pt>
                <c:pt idx="212">
                  <c:v>211.9999999999998</c:v>
                </c:pt>
                <c:pt idx="213">
                  <c:v>213</c:v>
                </c:pt>
                <c:pt idx="214">
                  <c:v>213.9999999999996</c:v>
                </c:pt>
                <c:pt idx="215">
                  <c:v>214.9999999999998</c:v>
                </c:pt>
                <c:pt idx="216">
                  <c:v>216</c:v>
                </c:pt>
                <c:pt idx="217">
                  <c:v>216.9999999999996</c:v>
                </c:pt>
                <c:pt idx="218">
                  <c:v>217.9999999999998</c:v>
                </c:pt>
                <c:pt idx="219">
                  <c:v>219</c:v>
                </c:pt>
                <c:pt idx="220">
                  <c:v>219.9999999999996</c:v>
                </c:pt>
                <c:pt idx="221">
                  <c:v>220.9999999999998</c:v>
                </c:pt>
                <c:pt idx="222">
                  <c:v>222</c:v>
                </c:pt>
                <c:pt idx="223">
                  <c:v>222.9999999999996</c:v>
                </c:pt>
                <c:pt idx="224">
                  <c:v>223.9999999999998</c:v>
                </c:pt>
                <c:pt idx="225">
                  <c:v>225</c:v>
                </c:pt>
                <c:pt idx="226">
                  <c:v>225.9999999999996</c:v>
                </c:pt>
                <c:pt idx="227">
                  <c:v>226.9999999999998</c:v>
                </c:pt>
                <c:pt idx="228">
                  <c:v>228</c:v>
                </c:pt>
                <c:pt idx="229">
                  <c:v>228.9999999999996</c:v>
                </c:pt>
                <c:pt idx="230">
                  <c:v>229.9999999999998</c:v>
                </c:pt>
                <c:pt idx="231">
                  <c:v>231</c:v>
                </c:pt>
                <c:pt idx="232">
                  <c:v>231.9999999999996</c:v>
                </c:pt>
                <c:pt idx="233">
                  <c:v>232.9999999999998</c:v>
                </c:pt>
                <c:pt idx="234">
                  <c:v>234</c:v>
                </c:pt>
                <c:pt idx="235">
                  <c:v>234.9999999999996</c:v>
                </c:pt>
                <c:pt idx="236">
                  <c:v>235.9999999999998</c:v>
                </c:pt>
                <c:pt idx="237">
                  <c:v>237</c:v>
                </c:pt>
                <c:pt idx="238">
                  <c:v>237.9999999999996</c:v>
                </c:pt>
                <c:pt idx="239">
                  <c:v>238.9999999999998</c:v>
                </c:pt>
                <c:pt idx="240">
                  <c:v>240</c:v>
                </c:pt>
                <c:pt idx="241">
                  <c:v>240.99999999999963</c:v>
                </c:pt>
                <c:pt idx="242">
                  <c:v>241.99999999999977</c:v>
                </c:pt>
                <c:pt idx="243">
                  <c:v>243</c:v>
                </c:pt>
                <c:pt idx="244">
                  <c:v>243.9999999999996</c:v>
                </c:pt>
                <c:pt idx="245">
                  <c:v>244.99999999999983</c:v>
                </c:pt>
                <c:pt idx="246">
                  <c:v>245.99999999999997</c:v>
                </c:pt>
                <c:pt idx="247">
                  <c:v>246.9999999999996</c:v>
                </c:pt>
                <c:pt idx="248">
                  <c:v>247.9999999999998</c:v>
                </c:pt>
                <c:pt idx="249">
                  <c:v>249.00000000000003</c:v>
                </c:pt>
                <c:pt idx="250">
                  <c:v>249.9999999999996</c:v>
                </c:pt>
                <c:pt idx="251">
                  <c:v>250.9999999999998</c:v>
                </c:pt>
                <c:pt idx="252">
                  <c:v>252</c:v>
                </c:pt>
                <c:pt idx="253">
                  <c:v>252.99999999999957</c:v>
                </c:pt>
                <c:pt idx="254">
                  <c:v>253.9999999999998</c:v>
                </c:pt>
                <c:pt idx="255">
                  <c:v>255</c:v>
                </c:pt>
                <c:pt idx="256">
                  <c:v>255.99999999999963</c:v>
                </c:pt>
                <c:pt idx="257">
                  <c:v>256.99999999999977</c:v>
                </c:pt>
                <c:pt idx="258">
                  <c:v>258</c:v>
                </c:pt>
                <c:pt idx="259">
                  <c:v>258.9999999999996</c:v>
                </c:pt>
                <c:pt idx="260">
                  <c:v>259.99999999999983</c:v>
                </c:pt>
                <c:pt idx="261">
                  <c:v>261</c:v>
                </c:pt>
                <c:pt idx="262">
                  <c:v>261.9999999999996</c:v>
                </c:pt>
                <c:pt idx="263">
                  <c:v>262.99999999999983</c:v>
                </c:pt>
                <c:pt idx="264">
                  <c:v>264</c:v>
                </c:pt>
                <c:pt idx="265">
                  <c:v>264.9999999999996</c:v>
                </c:pt>
                <c:pt idx="266">
                  <c:v>265.99999999999977</c:v>
                </c:pt>
                <c:pt idx="267">
                  <c:v>267</c:v>
                </c:pt>
                <c:pt idx="268">
                  <c:v>267.9999999999996</c:v>
                </c:pt>
                <c:pt idx="269">
                  <c:v>268.99999999999977</c:v>
                </c:pt>
                <c:pt idx="270">
                  <c:v>270</c:v>
                </c:pt>
                <c:pt idx="271">
                  <c:v>270.9999999999996</c:v>
                </c:pt>
                <c:pt idx="272">
                  <c:v>271.99999999999977</c:v>
                </c:pt>
                <c:pt idx="273">
                  <c:v>273</c:v>
                </c:pt>
                <c:pt idx="274">
                  <c:v>273.9999999999996</c:v>
                </c:pt>
                <c:pt idx="275">
                  <c:v>274.99999999999983</c:v>
                </c:pt>
                <c:pt idx="276">
                  <c:v>276</c:v>
                </c:pt>
                <c:pt idx="277">
                  <c:v>276.9999999999996</c:v>
                </c:pt>
                <c:pt idx="278">
                  <c:v>277.99999999999983</c:v>
                </c:pt>
                <c:pt idx="279">
                  <c:v>279</c:v>
                </c:pt>
                <c:pt idx="280">
                  <c:v>279.9999999999996</c:v>
                </c:pt>
                <c:pt idx="281">
                  <c:v>280.99999999999977</c:v>
                </c:pt>
                <c:pt idx="282">
                  <c:v>282</c:v>
                </c:pt>
                <c:pt idx="283">
                  <c:v>282.9999999999996</c:v>
                </c:pt>
                <c:pt idx="284">
                  <c:v>283.99999999999977</c:v>
                </c:pt>
                <c:pt idx="285">
                  <c:v>285</c:v>
                </c:pt>
                <c:pt idx="286">
                  <c:v>285.9999999999996</c:v>
                </c:pt>
                <c:pt idx="287">
                  <c:v>286.99999999999977</c:v>
                </c:pt>
                <c:pt idx="288">
                  <c:v>288</c:v>
                </c:pt>
                <c:pt idx="289">
                  <c:v>288.9999999999996</c:v>
                </c:pt>
                <c:pt idx="290">
                  <c:v>289.99999999999983</c:v>
                </c:pt>
                <c:pt idx="291">
                  <c:v>291</c:v>
                </c:pt>
                <c:pt idx="292">
                  <c:v>291.9999999999996</c:v>
                </c:pt>
                <c:pt idx="293">
                  <c:v>292.99999999999983</c:v>
                </c:pt>
                <c:pt idx="294">
                  <c:v>294</c:v>
                </c:pt>
                <c:pt idx="295">
                  <c:v>294.9999999999996</c:v>
                </c:pt>
                <c:pt idx="296">
                  <c:v>295.99999999999977</c:v>
                </c:pt>
                <c:pt idx="297">
                  <c:v>297</c:v>
                </c:pt>
                <c:pt idx="298">
                  <c:v>297.9999999999996</c:v>
                </c:pt>
                <c:pt idx="299">
                  <c:v>298.99999999999977</c:v>
                </c:pt>
                <c:pt idx="300">
                  <c:v>300</c:v>
                </c:pt>
                <c:pt idx="301">
                  <c:v>300.9999999999996</c:v>
                </c:pt>
                <c:pt idx="302">
                  <c:v>301.99999999999977</c:v>
                </c:pt>
                <c:pt idx="303">
                  <c:v>303</c:v>
                </c:pt>
                <c:pt idx="304">
                  <c:v>303.9999999999996</c:v>
                </c:pt>
                <c:pt idx="305">
                  <c:v>304.99999999999983</c:v>
                </c:pt>
                <c:pt idx="306">
                  <c:v>306</c:v>
                </c:pt>
                <c:pt idx="307">
                  <c:v>306.9999999999996</c:v>
                </c:pt>
                <c:pt idx="308">
                  <c:v>307.99999999999983</c:v>
                </c:pt>
                <c:pt idx="309">
                  <c:v>309</c:v>
                </c:pt>
                <c:pt idx="310">
                  <c:v>309.9999999999996</c:v>
                </c:pt>
                <c:pt idx="311">
                  <c:v>310.99999999999977</c:v>
                </c:pt>
                <c:pt idx="312">
                  <c:v>312</c:v>
                </c:pt>
                <c:pt idx="313">
                  <c:v>312.9999999999996</c:v>
                </c:pt>
                <c:pt idx="314">
                  <c:v>313.99999999999977</c:v>
                </c:pt>
                <c:pt idx="315">
                  <c:v>315</c:v>
                </c:pt>
                <c:pt idx="316">
                  <c:v>315.9999999999996</c:v>
                </c:pt>
                <c:pt idx="317">
                  <c:v>316.99999999999977</c:v>
                </c:pt>
                <c:pt idx="318">
                  <c:v>318</c:v>
                </c:pt>
                <c:pt idx="319">
                  <c:v>318.9999999999996</c:v>
                </c:pt>
                <c:pt idx="320">
                  <c:v>319.99999999999983</c:v>
                </c:pt>
                <c:pt idx="321">
                  <c:v>321</c:v>
                </c:pt>
                <c:pt idx="322">
                  <c:v>321.9999999999996</c:v>
                </c:pt>
                <c:pt idx="323">
                  <c:v>322.99999999999983</c:v>
                </c:pt>
                <c:pt idx="324">
                  <c:v>324</c:v>
                </c:pt>
                <c:pt idx="325">
                  <c:v>324.9999999999996</c:v>
                </c:pt>
                <c:pt idx="326">
                  <c:v>325.99999999999977</c:v>
                </c:pt>
                <c:pt idx="327">
                  <c:v>327</c:v>
                </c:pt>
                <c:pt idx="328">
                  <c:v>327.9999999999996</c:v>
                </c:pt>
                <c:pt idx="329">
                  <c:v>328.99999999999977</c:v>
                </c:pt>
                <c:pt idx="330">
                  <c:v>330</c:v>
                </c:pt>
                <c:pt idx="331">
                  <c:v>330.9999999999996</c:v>
                </c:pt>
                <c:pt idx="332">
                  <c:v>331.99999999999977</c:v>
                </c:pt>
                <c:pt idx="333">
                  <c:v>333</c:v>
                </c:pt>
                <c:pt idx="334">
                  <c:v>333.9999999999996</c:v>
                </c:pt>
                <c:pt idx="335">
                  <c:v>334.99999999999983</c:v>
                </c:pt>
                <c:pt idx="336">
                  <c:v>336</c:v>
                </c:pt>
                <c:pt idx="337">
                  <c:v>336.9999999999996</c:v>
                </c:pt>
                <c:pt idx="338">
                  <c:v>337.99999999999983</c:v>
                </c:pt>
                <c:pt idx="339">
                  <c:v>339</c:v>
                </c:pt>
                <c:pt idx="340">
                  <c:v>339.9999999999996</c:v>
                </c:pt>
                <c:pt idx="341">
                  <c:v>340.99999999999977</c:v>
                </c:pt>
                <c:pt idx="342">
                  <c:v>342</c:v>
                </c:pt>
                <c:pt idx="343">
                  <c:v>342.9999999999996</c:v>
                </c:pt>
                <c:pt idx="344">
                  <c:v>343.99999999999977</c:v>
                </c:pt>
                <c:pt idx="345">
                  <c:v>345</c:v>
                </c:pt>
                <c:pt idx="346">
                  <c:v>345.9999999999996</c:v>
                </c:pt>
                <c:pt idx="347">
                  <c:v>346.99999999999977</c:v>
                </c:pt>
                <c:pt idx="348">
                  <c:v>348</c:v>
                </c:pt>
                <c:pt idx="349">
                  <c:v>348.9999999999996</c:v>
                </c:pt>
                <c:pt idx="350">
                  <c:v>349.99999999999983</c:v>
                </c:pt>
                <c:pt idx="351">
                  <c:v>351</c:v>
                </c:pt>
                <c:pt idx="352">
                  <c:v>351.9999999999996</c:v>
                </c:pt>
                <c:pt idx="353">
                  <c:v>352.99999999999983</c:v>
                </c:pt>
                <c:pt idx="354">
                  <c:v>354</c:v>
                </c:pt>
                <c:pt idx="355">
                  <c:v>354.9999999999996</c:v>
                </c:pt>
                <c:pt idx="356">
                  <c:v>355.99999999999977</c:v>
                </c:pt>
                <c:pt idx="357">
                  <c:v>357</c:v>
                </c:pt>
                <c:pt idx="358">
                  <c:v>357.9999999999996</c:v>
                </c:pt>
                <c:pt idx="359">
                  <c:v>358.99999999999977</c:v>
                </c:pt>
                <c:pt idx="360">
                  <c:v>360</c:v>
                </c:pt>
                <c:pt idx="361">
                  <c:v>360.9999999999996</c:v>
                </c:pt>
                <c:pt idx="362">
                  <c:v>361.99999999999977</c:v>
                </c:pt>
                <c:pt idx="363">
                  <c:v>363</c:v>
                </c:pt>
                <c:pt idx="364">
                  <c:v>363.9999999999996</c:v>
                </c:pt>
                <c:pt idx="365">
                  <c:v>364.99999999999983</c:v>
                </c:pt>
                <c:pt idx="366">
                  <c:v>366</c:v>
                </c:pt>
                <c:pt idx="367">
                  <c:v>366.9999999999996</c:v>
                </c:pt>
                <c:pt idx="368">
                  <c:v>367.99999999999983</c:v>
                </c:pt>
                <c:pt idx="369">
                  <c:v>369</c:v>
                </c:pt>
                <c:pt idx="370">
                  <c:v>369.9999999999996</c:v>
                </c:pt>
                <c:pt idx="371">
                  <c:v>370.99999999999977</c:v>
                </c:pt>
                <c:pt idx="372">
                  <c:v>372</c:v>
                </c:pt>
                <c:pt idx="373">
                  <c:v>372.9999999999996</c:v>
                </c:pt>
                <c:pt idx="374">
                  <c:v>373.99999999999977</c:v>
                </c:pt>
                <c:pt idx="375">
                  <c:v>375</c:v>
                </c:pt>
                <c:pt idx="376">
                  <c:v>375.9999999999996</c:v>
                </c:pt>
                <c:pt idx="377">
                  <c:v>376.99999999999977</c:v>
                </c:pt>
                <c:pt idx="378">
                  <c:v>378</c:v>
                </c:pt>
                <c:pt idx="379">
                  <c:v>378.9999999999996</c:v>
                </c:pt>
                <c:pt idx="380">
                  <c:v>379.99999999999983</c:v>
                </c:pt>
                <c:pt idx="381">
                  <c:v>381</c:v>
                </c:pt>
                <c:pt idx="382">
                  <c:v>381.9999999999996</c:v>
                </c:pt>
                <c:pt idx="383">
                  <c:v>382.99999999999983</c:v>
                </c:pt>
                <c:pt idx="384">
                  <c:v>384</c:v>
                </c:pt>
                <c:pt idx="385">
                  <c:v>384.9999999999996</c:v>
                </c:pt>
                <c:pt idx="386">
                  <c:v>385.99999999999977</c:v>
                </c:pt>
                <c:pt idx="387">
                  <c:v>387</c:v>
                </c:pt>
                <c:pt idx="388">
                  <c:v>387.9999999999996</c:v>
                </c:pt>
                <c:pt idx="389">
                  <c:v>388.99999999999977</c:v>
                </c:pt>
                <c:pt idx="390">
                  <c:v>390</c:v>
                </c:pt>
                <c:pt idx="391">
                  <c:v>390.9999999999996</c:v>
                </c:pt>
                <c:pt idx="392">
                  <c:v>391.99999999999977</c:v>
                </c:pt>
                <c:pt idx="393">
                  <c:v>393</c:v>
                </c:pt>
                <c:pt idx="394">
                  <c:v>393.9999999999996</c:v>
                </c:pt>
                <c:pt idx="395">
                  <c:v>394.99999999999983</c:v>
                </c:pt>
                <c:pt idx="396">
                  <c:v>396</c:v>
                </c:pt>
                <c:pt idx="397">
                  <c:v>396.9999999999996</c:v>
                </c:pt>
                <c:pt idx="398">
                  <c:v>397.99999999999983</c:v>
                </c:pt>
                <c:pt idx="399">
                  <c:v>399</c:v>
                </c:pt>
                <c:pt idx="400">
                  <c:v>399.9999999999996</c:v>
                </c:pt>
                <c:pt idx="401">
                  <c:v>400.99999999999977</c:v>
                </c:pt>
                <c:pt idx="402">
                  <c:v>402</c:v>
                </c:pt>
                <c:pt idx="403">
                  <c:v>402.9999999999996</c:v>
                </c:pt>
                <c:pt idx="404">
                  <c:v>403.99999999999977</c:v>
                </c:pt>
                <c:pt idx="405">
                  <c:v>405</c:v>
                </c:pt>
                <c:pt idx="406">
                  <c:v>405.9999999999996</c:v>
                </c:pt>
                <c:pt idx="407">
                  <c:v>406.99999999999977</c:v>
                </c:pt>
                <c:pt idx="408">
                  <c:v>408</c:v>
                </c:pt>
                <c:pt idx="409">
                  <c:v>408.9999999999996</c:v>
                </c:pt>
                <c:pt idx="410">
                  <c:v>409.99999999999983</c:v>
                </c:pt>
                <c:pt idx="411">
                  <c:v>411</c:v>
                </c:pt>
                <c:pt idx="412">
                  <c:v>411.9999999999996</c:v>
                </c:pt>
                <c:pt idx="413">
                  <c:v>412.99999999999983</c:v>
                </c:pt>
                <c:pt idx="414">
                  <c:v>414</c:v>
                </c:pt>
                <c:pt idx="415">
                  <c:v>414.9999999999996</c:v>
                </c:pt>
                <c:pt idx="416">
                  <c:v>415.99999999999977</c:v>
                </c:pt>
                <c:pt idx="417">
                  <c:v>417</c:v>
                </c:pt>
                <c:pt idx="418">
                  <c:v>417.9999999999996</c:v>
                </c:pt>
                <c:pt idx="419">
                  <c:v>418.99999999999977</c:v>
                </c:pt>
                <c:pt idx="420">
                  <c:v>420</c:v>
                </c:pt>
                <c:pt idx="421">
                  <c:v>420.9999999999996</c:v>
                </c:pt>
                <c:pt idx="422">
                  <c:v>421.99999999999977</c:v>
                </c:pt>
                <c:pt idx="423">
                  <c:v>423</c:v>
                </c:pt>
                <c:pt idx="424">
                  <c:v>423.9999999999996</c:v>
                </c:pt>
                <c:pt idx="425">
                  <c:v>424.99999999999983</c:v>
                </c:pt>
                <c:pt idx="426">
                  <c:v>426</c:v>
                </c:pt>
                <c:pt idx="427">
                  <c:v>426.9999999999996</c:v>
                </c:pt>
                <c:pt idx="428">
                  <c:v>427.99999999999983</c:v>
                </c:pt>
                <c:pt idx="429">
                  <c:v>429</c:v>
                </c:pt>
                <c:pt idx="430">
                  <c:v>429.9999999999996</c:v>
                </c:pt>
                <c:pt idx="431">
                  <c:v>430.99999999999977</c:v>
                </c:pt>
                <c:pt idx="432">
                  <c:v>432</c:v>
                </c:pt>
                <c:pt idx="433">
                  <c:v>432.9999999999996</c:v>
                </c:pt>
                <c:pt idx="434">
                  <c:v>433.99999999999977</c:v>
                </c:pt>
                <c:pt idx="435">
                  <c:v>435</c:v>
                </c:pt>
                <c:pt idx="436">
                  <c:v>435.9999999999996</c:v>
                </c:pt>
                <c:pt idx="437">
                  <c:v>436.99999999999977</c:v>
                </c:pt>
                <c:pt idx="438">
                  <c:v>438</c:v>
                </c:pt>
                <c:pt idx="439">
                  <c:v>438.9999999999996</c:v>
                </c:pt>
                <c:pt idx="440">
                  <c:v>439.99999999999983</c:v>
                </c:pt>
                <c:pt idx="441">
                  <c:v>441</c:v>
                </c:pt>
                <c:pt idx="442">
                  <c:v>441.9999999999996</c:v>
                </c:pt>
                <c:pt idx="443">
                  <c:v>442.99999999999983</c:v>
                </c:pt>
                <c:pt idx="444">
                  <c:v>444</c:v>
                </c:pt>
                <c:pt idx="445">
                  <c:v>444.9999999999996</c:v>
                </c:pt>
                <c:pt idx="446">
                  <c:v>445.99999999999977</c:v>
                </c:pt>
                <c:pt idx="447">
                  <c:v>447</c:v>
                </c:pt>
                <c:pt idx="448">
                  <c:v>447.9999999999996</c:v>
                </c:pt>
                <c:pt idx="449">
                  <c:v>448.99999999999977</c:v>
                </c:pt>
                <c:pt idx="450">
                  <c:v>450</c:v>
                </c:pt>
                <c:pt idx="451">
                  <c:v>450.9999999999996</c:v>
                </c:pt>
                <c:pt idx="452">
                  <c:v>451.99999999999977</c:v>
                </c:pt>
                <c:pt idx="453">
                  <c:v>453</c:v>
                </c:pt>
                <c:pt idx="454">
                  <c:v>453.9999999999996</c:v>
                </c:pt>
                <c:pt idx="455">
                  <c:v>454.99999999999983</c:v>
                </c:pt>
                <c:pt idx="456">
                  <c:v>456</c:v>
                </c:pt>
                <c:pt idx="457">
                  <c:v>456.9999999999996</c:v>
                </c:pt>
                <c:pt idx="458">
                  <c:v>457.99999999999983</c:v>
                </c:pt>
                <c:pt idx="459">
                  <c:v>459</c:v>
                </c:pt>
                <c:pt idx="460">
                  <c:v>459.9999999999996</c:v>
                </c:pt>
                <c:pt idx="461">
                  <c:v>460.99999999999977</c:v>
                </c:pt>
                <c:pt idx="462">
                  <c:v>462</c:v>
                </c:pt>
                <c:pt idx="463">
                  <c:v>462.9999999999996</c:v>
                </c:pt>
                <c:pt idx="464">
                  <c:v>463.99999999999977</c:v>
                </c:pt>
                <c:pt idx="465">
                  <c:v>465</c:v>
                </c:pt>
                <c:pt idx="466">
                  <c:v>465.9999999999996</c:v>
                </c:pt>
                <c:pt idx="467">
                  <c:v>466.99999999999977</c:v>
                </c:pt>
                <c:pt idx="468">
                  <c:v>468</c:v>
                </c:pt>
                <c:pt idx="469">
                  <c:v>468.9999999999996</c:v>
                </c:pt>
                <c:pt idx="470">
                  <c:v>469.99999999999983</c:v>
                </c:pt>
                <c:pt idx="471">
                  <c:v>471</c:v>
                </c:pt>
                <c:pt idx="472">
                  <c:v>471.9999999999996</c:v>
                </c:pt>
                <c:pt idx="473">
                  <c:v>472.99999999999983</c:v>
                </c:pt>
                <c:pt idx="474">
                  <c:v>474</c:v>
                </c:pt>
                <c:pt idx="475">
                  <c:v>474.9999999999996</c:v>
                </c:pt>
                <c:pt idx="476">
                  <c:v>475.99999999999977</c:v>
                </c:pt>
                <c:pt idx="477">
                  <c:v>477</c:v>
                </c:pt>
                <c:pt idx="478">
                  <c:v>477.9999999999996</c:v>
                </c:pt>
                <c:pt idx="479">
                  <c:v>478.99999999999977</c:v>
                </c:pt>
                <c:pt idx="480">
                  <c:v>480</c:v>
                </c:pt>
                <c:pt idx="481">
                  <c:v>480.9999999999996</c:v>
                </c:pt>
                <c:pt idx="482">
                  <c:v>481.99999999999977</c:v>
                </c:pt>
                <c:pt idx="483">
                  <c:v>483.00000000000006</c:v>
                </c:pt>
                <c:pt idx="484">
                  <c:v>483.99999999999955</c:v>
                </c:pt>
                <c:pt idx="485">
                  <c:v>484.99999999999983</c:v>
                </c:pt>
                <c:pt idx="486">
                  <c:v>486</c:v>
                </c:pt>
                <c:pt idx="487">
                  <c:v>486.9999999999996</c:v>
                </c:pt>
                <c:pt idx="488">
                  <c:v>487.99999999999977</c:v>
                </c:pt>
                <c:pt idx="489">
                  <c:v>489</c:v>
                </c:pt>
                <c:pt idx="490">
                  <c:v>489.99999999999966</c:v>
                </c:pt>
                <c:pt idx="491">
                  <c:v>490.99999999999977</c:v>
                </c:pt>
                <c:pt idx="492">
                  <c:v>491.99999999999994</c:v>
                </c:pt>
                <c:pt idx="493">
                  <c:v>492.9999999999996</c:v>
                </c:pt>
                <c:pt idx="494">
                  <c:v>493.99999999999983</c:v>
                </c:pt>
                <c:pt idx="495">
                  <c:v>495</c:v>
                </c:pt>
                <c:pt idx="496">
                  <c:v>495.9999999999996</c:v>
                </c:pt>
                <c:pt idx="497">
                  <c:v>496.99999999999977</c:v>
                </c:pt>
                <c:pt idx="498">
                  <c:v>498.00000000000006</c:v>
                </c:pt>
                <c:pt idx="499">
                  <c:v>498.99999999999955</c:v>
                </c:pt>
                <c:pt idx="500">
                  <c:v>499.99999999999983</c:v>
                </c:pt>
                <c:pt idx="501">
                  <c:v>501</c:v>
                </c:pt>
                <c:pt idx="502">
                  <c:v>501.9999999999996</c:v>
                </c:pt>
                <c:pt idx="503">
                  <c:v>502.99999999999977</c:v>
                </c:pt>
                <c:pt idx="504">
                  <c:v>504</c:v>
                </c:pt>
                <c:pt idx="505">
                  <c:v>504.99999999999966</c:v>
                </c:pt>
                <c:pt idx="506">
                  <c:v>505.99999999999977</c:v>
                </c:pt>
                <c:pt idx="507">
                  <c:v>506.99999999999994</c:v>
                </c:pt>
                <c:pt idx="508">
                  <c:v>507.9999999999996</c:v>
                </c:pt>
                <c:pt idx="509">
                  <c:v>508.99999999999983</c:v>
                </c:pt>
                <c:pt idx="510">
                  <c:v>510</c:v>
                </c:pt>
                <c:pt idx="511">
                  <c:v>510.9999999999996</c:v>
                </c:pt>
                <c:pt idx="512">
                  <c:v>511.99999999999977</c:v>
                </c:pt>
                <c:pt idx="513">
                  <c:v>513</c:v>
                </c:pt>
                <c:pt idx="514">
                  <c:v>513.99999999999955</c:v>
                </c:pt>
                <c:pt idx="515">
                  <c:v>514.99999999999977</c:v>
                </c:pt>
                <c:pt idx="516">
                  <c:v>516</c:v>
                </c:pt>
                <c:pt idx="517">
                  <c:v>516.99999999999955</c:v>
                </c:pt>
                <c:pt idx="518">
                  <c:v>517.99999999999977</c:v>
                </c:pt>
                <c:pt idx="519">
                  <c:v>519</c:v>
                </c:pt>
                <c:pt idx="520">
                  <c:v>519.99999999999966</c:v>
                </c:pt>
                <c:pt idx="521">
                  <c:v>520.99999999999977</c:v>
                </c:pt>
                <c:pt idx="522">
                  <c:v>522</c:v>
                </c:pt>
                <c:pt idx="523">
                  <c:v>522.99999999999955</c:v>
                </c:pt>
                <c:pt idx="524">
                  <c:v>523.99999999999989</c:v>
                </c:pt>
                <c:pt idx="525">
                  <c:v>525</c:v>
                </c:pt>
                <c:pt idx="526">
                  <c:v>525.99999999999966</c:v>
                </c:pt>
                <c:pt idx="527">
                  <c:v>526.99999999999977</c:v>
                </c:pt>
                <c:pt idx="528">
                  <c:v>528</c:v>
                </c:pt>
                <c:pt idx="529">
                  <c:v>528.99999999999955</c:v>
                </c:pt>
                <c:pt idx="530">
                  <c:v>529.99999999999977</c:v>
                </c:pt>
                <c:pt idx="531">
                  <c:v>531</c:v>
                </c:pt>
                <c:pt idx="532">
                  <c:v>531.99999999999955</c:v>
                </c:pt>
                <c:pt idx="533">
                  <c:v>532.99999999999977</c:v>
                </c:pt>
                <c:pt idx="534">
                  <c:v>534</c:v>
                </c:pt>
                <c:pt idx="535">
                  <c:v>534.99999999999966</c:v>
                </c:pt>
                <c:pt idx="536">
                  <c:v>535.99999999999977</c:v>
                </c:pt>
                <c:pt idx="537">
                  <c:v>537</c:v>
                </c:pt>
                <c:pt idx="538">
                  <c:v>537.99999999999955</c:v>
                </c:pt>
                <c:pt idx="539">
                  <c:v>538.99999999999989</c:v>
                </c:pt>
                <c:pt idx="540">
                  <c:v>540</c:v>
                </c:pt>
                <c:pt idx="541">
                  <c:v>540.99999999999966</c:v>
                </c:pt>
                <c:pt idx="542">
                  <c:v>541.99999999999977</c:v>
                </c:pt>
                <c:pt idx="543">
                  <c:v>543</c:v>
                </c:pt>
                <c:pt idx="544">
                  <c:v>543.99999999999955</c:v>
                </c:pt>
                <c:pt idx="545">
                  <c:v>544.99999999999977</c:v>
                </c:pt>
                <c:pt idx="546">
                  <c:v>546</c:v>
                </c:pt>
                <c:pt idx="547">
                  <c:v>546.99999999999955</c:v>
                </c:pt>
                <c:pt idx="548">
                  <c:v>547.99999999999977</c:v>
                </c:pt>
                <c:pt idx="549">
                  <c:v>549</c:v>
                </c:pt>
                <c:pt idx="550">
                  <c:v>549.99999999999966</c:v>
                </c:pt>
                <c:pt idx="551">
                  <c:v>550.99999999999977</c:v>
                </c:pt>
                <c:pt idx="552">
                  <c:v>552</c:v>
                </c:pt>
                <c:pt idx="553">
                  <c:v>552.99999999999955</c:v>
                </c:pt>
                <c:pt idx="554">
                  <c:v>553.99999999999989</c:v>
                </c:pt>
                <c:pt idx="555">
                  <c:v>555</c:v>
                </c:pt>
                <c:pt idx="556">
                  <c:v>555.99999999999966</c:v>
                </c:pt>
                <c:pt idx="557">
                  <c:v>556.99999999999977</c:v>
                </c:pt>
                <c:pt idx="558">
                  <c:v>558</c:v>
                </c:pt>
                <c:pt idx="559">
                  <c:v>558.99999999999955</c:v>
                </c:pt>
                <c:pt idx="560">
                  <c:v>559.99999999999977</c:v>
                </c:pt>
                <c:pt idx="561">
                  <c:v>561</c:v>
                </c:pt>
                <c:pt idx="562">
                  <c:v>561.99999999999955</c:v>
                </c:pt>
                <c:pt idx="563">
                  <c:v>562.99999999999977</c:v>
                </c:pt>
                <c:pt idx="564">
                  <c:v>564</c:v>
                </c:pt>
                <c:pt idx="565">
                  <c:v>564.99999999999966</c:v>
                </c:pt>
                <c:pt idx="566">
                  <c:v>565.99999999999977</c:v>
                </c:pt>
                <c:pt idx="567">
                  <c:v>567</c:v>
                </c:pt>
                <c:pt idx="568">
                  <c:v>567.99999999999955</c:v>
                </c:pt>
                <c:pt idx="569">
                  <c:v>568.99999999999989</c:v>
                </c:pt>
                <c:pt idx="570">
                  <c:v>570</c:v>
                </c:pt>
                <c:pt idx="571">
                  <c:v>570.99999999999966</c:v>
                </c:pt>
                <c:pt idx="572">
                  <c:v>571.99999999999977</c:v>
                </c:pt>
                <c:pt idx="573">
                  <c:v>573</c:v>
                </c:pt>
                <c:pt idx="574">
                  <c:v>573.99999999999955</c:v>
                </c:pt>
                <c:pt idx="575">
                  <c:v>574.99999999999977</c:v>
                </c:pt>
                <c:pt idx="576">
                  <c:v>576</c:v>
                </c:pt>
                <c:pt idx="577">
                  <c:v>576.99999999999955</c:v>
                </c:pt>
                <c:pt idx="578">
                  <c:v>577.99999999999977</c:v>
                </c:pt>
                <c:pt idx="579">
                  <c:v>579</c:v>
                </c:pt>
                <c:pt idx="580">
                  <c:v>579.99999999999966</c:v>
                </c:pt>
                <c:pt idx="581">
                  <c:v>580.99999999999977</c:v>
                </c:pt>
                <c:pt idx="582">
                  <c:v>582</c:v>
                </c:pt>
                <c:pt idx="583">
                  <c:v>582.99999999999955</c:v>
                </c:pt>
                <c:pt idx="584">
                  <c:v>583.99999999999989</c:v>
                </c:pt>
                <c:pt idx="585">
                  <c:v>585</c:v>
                </c:pt>
                <c:pt idx="586">
                  <c:v>585.99999999999966</c:v>
                </c:pt>
                <c:pt idx="587">
                  <c:v>586.99999999999977</c:v>
                </c:pt>
                <c:pt idx="588">
                  <c:v>588</c:v>
                </c:pt>
                <c:pt idx="589">
                  <c:v>588.99999999999955</c:v>
                </c:pt>
                <c:pt idx="590">
                  <c:v>589.99999999999977</c:v>
                </c:pt>
                <c:pt idx="591">
                  <c:v>591</c:v>
                </c:pt>
                <c:pt idx="592">
                  <c:v>591.99999999999955</c:v>
                </c:pt>
                <c:pt idx="593">
                  <c:v>592.99999999999977</c:v>
                </c:pt>
                <c:pt idx="594">
                  <c:v>594</c:v>
                </c:pt>
                <c:pt idx="595">
                  <c:v>594.99999999999966</c:v>
                </c:pt>
                <c:pt idx="596">
                  <c:v>595.99999999999977</c:v>
                </c:pt>
                <c:pt idx="597">
                  <c:v>597</c:v>
                </c:pt>
                <c:pt idx="598">
                  <c:v>597.99999999999955</c:v>
                </c:pt>
                <c:pt idx="599">
                  <c:v>598.99999999999989</c:v>
                </c:pt>
                <c:pt idx="600">
                  <c:v>600</c:v>
                </c:pt>
                <c:pt idx="601">
                  <c:v>600.99999999999602</c:v>
                </c:pt>
                <c:pt idx="602">
                  <c:v>601.99999999999795</c:v>
                </c:pt>
                <c:pt idx="603">
                  <c:v>603</c:v>
                </c:pt>
                <c:pt idx="604">
                  <c:v>603.99999999999602</c:v>
                </c:pt>
                <c:pt idx="605">
                  <c:v>604.99999999999795</c:v>
                </c:pt>
                <c:pt idx="606">
                  <c:v>606</c:v>
                </c:pt>
                <c:pt idx="607">
                  <c:v>606.99999999999602</c:v>
                </c:pt>
                <c:pt idx="608">
                  <c:v>607.99999999999807</c:v>
                </c:pt>
                <c:pt idx="609">
                  <c:v>609</c:v>
                </c:pt>
                <c:pt idx="610">
                  <c:v>609.99999999999602</c:v>
                </c:pt>
                <c:pt idx="611">
                  <c:v>610.99999999999795</c:v>
                </c:pt>
                <c:pt idx="612">
                  <c:v>612</c:v>
                </c:pt>
                <c:pt idx="613">
                  <c:v>612.99999999999591</c:v>
                </c:pt>
                <c:pt idx="614">
                  <c:v>613.99999999999807</c:v>
                </c:pt>
                <c:pt idx="615">
                  <c:v>615</c:v>
                </c:pt>
                <c:pt idx="616">
                  <c:v>615.99999999999602</c:v>
                </c:pt>
                <c:pt idx="617">
                  <c:v>616.99999999999795</c:v>
                </c:pt>
                <c:pt idx="618">
                  <c:v>618</c:v>
                </c:pt>
                <c:pt idx="619">
                  <c:v>618.99999999999602</c:v>
                </c:pt>
                <c:pt idx="620">
                  <c:v>619.99999999999795</c:v>
                </c:pt>
                <c:pt idx="621">
                  <c:v>621</c:v>
                </c:pt>
                <c:pt idx="622">
                  <c:v>621.99999999999602</c:v>
                </c:pt>
                <c:pt idx="623">
                  <c:v>622.99999999999807</c:v>
                </c:pt>
                <c:pt idx="624">
                  <c:v>624</c:v>
                </c:pt>
                <c:pt idx="625">
                  <c:v>624.99999999999602</c:v>
                </c:pt>
                <c:pt idx="626">
                  <c:v>625.99999999999795</c:v>
                </c:pt>
                <c:pt idx="627">
                  <c:v>627</c:v>
                </c:pt>
                <c:pt idx="628">
                  <c:v>627.99999999999591</c:v>
                </c:pt>
                <c:pt idx="629">
                  <c:v>628.99999999999807</c:v>
                </c:pt>
                <c:pt idx="630">
                  <c:v>630</c:v>
                </c:pt>
                <c:pt idx="631">
                  <c:v>630.99999999999602</c:v>
                </c:pt>
                <c:pt idx="632">
                  <c:v>631.99999999999795</c:v>
                </c:pt>
                <c:pt idx="633">
                  <c:v>633</c:v>
                </c:pt>
                <c:pt idx="634">
                  <c:v>633.99999999999602</c:v>
                </c:pt>
                <c:pt idx="635">
                  <c:v>634.99999999999795</c:v>
                </c:pt>
                <c:pt idx="636">
                  <c:v>636</c:v>
                </c:pt>
                <c:pt idx="637">
                  <c:v>636.99999999999602</c:v>
                </c:pt>
                <c:pt idx="638">
                  <c:v>637.99999999999807</c:v>
                </c:pt>
                <c:pt idx="639">
                  <c:v>639</c:v>
                </c:pt>
                <c:pt idx="640">
                  <c:v>639.99999999999602</c:v>
                </c:pt>
                <c:pt idx="641">
                  <c:v>640.99999999999795</c:v>
                </c:pt>
                <c:pt idx="642">
                  <c:v>642</c:v>
                </c:pt>
                <c:pt idx="643">
                  <c:v>642.99999999999591</c:v>
                </c:pt>
                <c:pt idx="644">
                  <c:v>643.99999999999807</c:v>
                </c:pt>
                <c:pt idx="645">
                  <c:v>645</c:v>
                </c:pt>
                <c:pt idx="646">
                  <c:v>645.99999999999602</c:v>
                </c:pt>
                <c:pt idx="647">
                  <c:v>646.99999999999795</c:v>
                </c:pt>
                <c:pt idx="648">
                  <c:v>648</c:v>
                </c:pt>
                <c:pt idx="649">
                  <c:v>648.99999999999602</c:v>
                </c:pt>
                <c:pt idx="650">
                  <c:v>649.99999999999795</c:v>
                </c:pt>
                <c:pt idx="651">
                  <c:v>651</c:v>
                </c:pt>
                <c:pt idx="652">
                  <c:v>651.99999999999602</c:v>
                </c:pt>
                <c:pt idx="653">
                  <c:v>652.99999999999807</c:v>
                </c:pt>
                <c:pt idx="654">
                  <c:v>654</c:v>
                </c:pt>
                <c:pt idx="655">
                  <c:v>654.99999999999602</c:v>
                </c:pt>
                <c:pt idx="656">
                  <c:v>655.99999999999795</c:v>
                </c:pt>
                <c:pt idx="657">
                  <c:v>657</c:v>
                </c:pt>
                <c:pt idx="658">
                  <c:v>657.99999999999591</c:v>
                </c:pt>
                <c:pt idx="659">
                  <c:v>658.99999999999807</c:v>
                </c:pt>
                <c:pt idx="660">
                  <c:v>660</c:v>
                </c:pt>
                <c:pt idx="661">
                  <c:v>660.99999999999602</c:v>
                </c:pt>
                <c:pt idx="662">
                  <c:v>661.99999999999795</c:v>
                </c:pt>
                <c:pt idx="663">
                  <c:v>663</c:v>
                </c:pt>
                <c:pt idx="664">
                  <c:v>663.99999999999602</c:v>
                </c:pt>
                <c:pt idx="665">
                  <c:v>664.99999999999795</c:v>
                </c:pt>
                <c:pt idx="666">
                  <c:v>666</c:v>
                </c:pt>
                <c:pt idx="667">
                  <c:v>666.99999999999602</c:v>
                </c:pt>
                <c:pt idx="668">
                  <c:v>667.99999999999807</c:v>
                </c:pt>
                <c:pt idx="669">
                  <c:v>669</c:v>
                </c:pt>
                <c:pt idx="670">
                  <c:v>669.99999999999602</c:v>
                </c:pt>
                <c:pt idx="671">
                  <c:v>670.99999999999795</c:v>
                </c:pt>
                <c:pt idx="672">
                  <c:v>672</c:v>
                </c:pt>
                <c:pt idx="673">
                  <c:v>672.99999999999591</c:v>
                </c:pt>
                <c:pt idx="674">
                  <c:v>673.99999999999807</c:v>
                </c:pt>
                <c:pt idx="675">
                  <c:v>675</c:v>
                </c:pt>
                <c:pt idx="676">
                  <c:v>675.99999999999602</c:v>
                </c:pt>
                <c:pt idx="677">
                  <c:v>676.99999999999795</c:v>
                </c:pt>
                <c:pt idx="678">
                  <c:v>678</c:v>
                </c:pt>
                <c:pt idx="679">
                  <c:v>678.99999999999602</c:v>
                </c:pt>
                <c:pt idx="680">
                  <c:v>679.99999999999795</c:v>
                </c:pt>
                <c:pt idx="681">
                  <c:v>681</c:v>
                </c:pt>
                <c:pt idx="682">
                  <c:v>681.99999999999602</c:v>
                </c:pt>
                <c:pt idx="683">
                  <c:v>682.99999999999807</c:v>
                </c:pt>
                <c:pt idx="684">
                  <c:v>684</c:v>
                </c:pt>
                <c:pt idx="685">
                  <c:v>684.99999999999602</c:v>
                </c:pt>
                <c:pt idx="686">
                  <c:v>685.99999999999795</c:v>
                </c:pt>
                <c:pt idx="687">
                  <c:v>687</c:v>
                </c:pt>
                <c:pt idx="688">
                  <c:v>687.99999999999591</c:v>
                </c:pt>
                <c:pt idx="689">
                  <c:v>688.99999999999807</c:v>
                </c:pt>
                <c:pt idx="690">
                  <c:v>690</c:v>
                </c:pt>
                <c:pt idx="691">
                  <c:v>690.99999999999602</c:v>
                </c:pt>
                <c:pt idx="692">
                  <c:v>691.99999999999795</c:v>
                </c:pt>
                <c:pt idx="693">
                  <c:v>693</c:v>
                </c:pt>
                <c:pt idx="694">
                  <c:v>693.99999999999602</c:v>
                </c:pt>
                <c:pt idx="695">
                  <c:v>694.99999999999795</c:v>
                </c:pt>
                <c:pt idx="696">
                  <c:v>696</c:v>
                </c:pt>
                <c:pt idx="697">
                  <c:v>696.99999999999602</c:v>
                </c:pt>
                <c:pt idx="698">
                  <c:v>697.99999999999807</c:v>
                </c:pt>
                <c:pt idx="699">
                  <c:v>699</c:v>
                </c:pt>
                <c:pt idx="700">
                  <c:v>699.99999999999602</c:v>
                </c:pt>
                <c:pt idx="701">
                  <c:v>700.99999999999795</c:v>
                </c:pt>
                <c:pt idx="702">
                  <c:v>702</c:v>
                </c:pt>
                <c:pt idx="703">
                  <c:v>702.99999999999591</c:v>
                </c:pt>
                <c:pt idx="704">
                  <c:v>703.99999999999807</c:v>
                </c:pt>
                <c:pt idx="705">
                  <c:v>705</c:v>
                </c:pt>
                <c:pt idx="706">
                  <c:v>705.99999999999602</c:v>
                </c:pt>
                <c:pt idx="707">
                  <c:v>706.99999999999795</c:v>
                </c:pt>
                <c:pt idx="708">
                  <c:v>708</c:v>
                </c:pt>
                <c:pt idx="709">
                  <c:v>708.99999999999602</c:v>
                </c:pt>
                <c:pt idx="710">
                  <c:v>709.99999999999795</c:v>
                </c:pt>
                <c:pt idx="711">
                  <c:v>711</c:v>
                </c:pt>
                <c:pt idx="712">
                  <c:v>711.99999999999602</c:v>
                </c:pt>
                <c:pt idx="713">
                  <c:v>712.99999999999807</c:v>
                </c:pt>
                <c:pt idx="714">
                  <c:v>714</c:v>
                </c:pt>
                <c:pt idx="715">
                  <c:v>714.99999999999602</c:v>
                </c:pt>
                <c:pt idx="716">
                  <c:v>715.99999999999795</c:v>
                </c:pt>
                <c:pt idx="717">
                  <c:v>717</c:v>
                </c:pt>
                <c:pt idx="718">
                  <c:v>717.99999999999591</c:v>
                </c:pt>
                <c:pt idx="719">
                  <c:v>718.99999999999807</c:v>
                </c:pt>
                <c:pt idx="720">
                  <c:v>720</c:v>
                </c:pt>
                <c:pt idx="721">
                  <c:v>720.99999999999602</c:v>
                </c:pt>
                <c:pt idx="722">
                  <c:v>721.99999999999795</c:v>
                </c:pt>
                <c:pt idx="723">
                  <c:v>723</c:v>
                </c:pt>
                <c:pt idx="724">
                  <c:v>723.99999999999602</c:v>
                </c:pt>
                <c:pt idx="725">
                  <c:v>724.99999999999795</c:v>
                </c:pt>
                <c:pt idx="726">
                  <c:v>726</c:v>
                </c:pt>
                <c:pt idx="727">
                  <c:v>726.99999999999602</c:v>
                </c:pt>
                <c:pt idx="728">
                  <c:v>727.99999999999807</c:v>
                </c:pt>
                <c:pt idx="729">
                  <c:v>729</c:v>
                </c:pt>
                <c:pt idx="730">
                  <c:v>729.99999999999602</c:v>
                </c:pt>
                <c:pt idx="731">
                  <c:v>730.99999999999795</c:v>
                </c:pt>
                <c:pt idx="732">
                  <c:v>732</c:v>
                </c:pt>
                <c:pt idx="733">
                  <c:v>732.99999999999591</c:v>
                </c:pt>
                <c:pt idx="734">
                  <c:v>733.99999999999807</c:v>
                </c:pt>
                <c:pt idx="735">
                  <c:v>735</c:v>
                </c:pt>
                <c:pt idx="736">
                  <c:v>735.99999999999602</c:v>
                </c:pt>
                <c:pt idx="737">
                  <c:v>736.99999999999795</c:v>
                </c:pt>
                <c:pt idx="738">
                  <c:v>738</c:v>
                </c:pt>
                <c:pt idx="739">
                  <c:v>738.99999999999602</c:v>
                </c:pt>
                <c:pt idx="740">
                  <c:v>739.99999999999795</c:v>
                </c:pt>
                <c:pt idx="741">
                  <c:v>741</c:v>
                </c:pt>
                <c:pt idx="742">
                  <c:v>741.99999999999602</c:v>
                </c:pt>
                <c:pt idx="743">
                  <c:v>742.99999999999807</c:v>
                </c:pt>
                <c:pt idx="744">
                  <c:v>744</c:v>
                </c:pt>
                <c:pt idx="745">
                  <c:v>744.99999999999602</c:v>
                </c:pt>
                <c:pt idx="746">
                  <c:v>745.99999999999795</c:v>
                </c:pt>
                <c:pt idx="747">
                  <c:v>747</c:v>
                </c:pt>
                <c:pt idx="748">
                  <c:v>747.99999999999591</c:v>
                </c:pt>
                <c:pt idx="749">
                  <c:v>748.99999999999807</c:v>
                </c:pt>
                <c:pt idx="750">
                  <c:v>750</c:v>
                </c:pt>
                <c:pt idx="751">
                  <c:v>750.99999999999602</c:v>
                </c:pt>
                <c:pt idx="752">
                  <c:v>751.99999999999795</c:v>
                </c:pt>
                <c:pt idx="753">
                  <c:v>753</c:v>
                </c:pt>
                <c:pt idx="754">
                  <c:v>753.99999999999602</c:v>
                </c:pt>
                <c:pt idx="755">
                  <c:v>754.99999999999795</c:v>
                </c:pt>
                <c:pt idx="756">
                  <c:v>756</c:v>
                </c:pt>
                <c:pt idx="757">
                  <c:v>756.99999999999602</c:v>
                </c:pt>
                <c:pt idx="758">
                  <c:v>757.99999999999807</c:v>
                </c:pt>
                <c:pt idx="759">
                  <c:v>759</c:v>
                </c:pt>
                <c:pt idx="760">
                  <c:v>759.99999999999602</c:v>
                </c:pt>
                <c:pt idx="761">
                  <c:v>760.99999999999795</c:v>
                </c:pt>
                <c:pt idx="762">
                  <c:v>762</c:v>
                </c:pt>
                <c:pt idx="763">
                  <c:v>762.99999999999591</c:v>
                </c:pt>
                <c:pt idx="764">
                  <c:v>763.99999999999807</c:v>
                </c:pt>
                <c:pt idx="765">
                  <c:v>765</c:v>
                </c:pt>
                <c:pt idx="766">
                  <c:v>765.99999999999602</c:v>
                </c:pt>
                <c:pt idx="767">
                  <c:v>766.99999999999795</c:v>
                </c:pt>
                <c:pt idx="768">
                  <c:v>768</c:v>
                </c:pt>
                <c:pt idx="769">
                  <c:v>768.99999999999602</c:v>
                </c:pt>
                <c:pt idx="770">
                  <c:v>769.99999999999795</c:v>
                </c:pt>
                <c:pt idx="771">
                  <c:v>771</c:v>
                </c:pt>
                <c:pt idx="772">
                  <c:v>771.99999999999602</c:v>
                </c:pt>
                <c:pt idx="773">
                  <c:v>772.99999999999807</c:v>
                </c:pt>
                <c:pt idx="774">
                  <c:v>774</c:v>
                </c:pt>
                <c:pt idx="775">
                  <c:v>774.99999999999602</c:v>
                </c:pt>
                <c:pt idx="776">
                  <c:v>775.99999999999795</c:v>
                </c:pt>
                <c:pt idx="777">
                  <c:v>777</c:v>
                </c:pt>
                <c:pt idx="778">
                  <c:v>777.99999999999591</c:v>
                </c:pt>
                <c:pt idx="779">
                  <c:v>778.99999999999807</c:v>
                </c:pt>
                <c:pt idx="780">
                  <c:v>780</c:v>
                </c:pt>
                <c:pt idx="781">
                  <c:v>780.99999999999602</c:v>
                </c:pt>
                <c:pt idx="782">
                  <c:v>781.99999999999795</c:v>
                </c:pt>
                <c:pt idx="783">
                  <c:v>783</c:v>
                </c:pt>
                <c:pt idx="784">
                  <c:v>783.99999999999602</c:v>
                </c:pt>
                <c:pt idx="785">
                  <c:v>784.99999999999795</c:v>
                </c:pt>
                <c:pt idx="786">
                  <c:v>786</c:v>
                </c:pt>
                <c:pt idx="787">
                  <c:v>786.99999999999602</c:v>
                </c:pt>
                <c:pt idx="788">
                  <c:v>787.99999999999807</c:v>
                </c:pt>
                <c:pt idx="789">
                  <c:v>789</c:v>
                </c:pt>
                <c:pt idx="790">
                  <c:v>789.99999999999602</c:v>
                </c:pt>
                <c:pt idx="791">
                  <c:v>790.99999999999795</c:v>
                </c:pt>
                <c:pt idx="792">
                  <c:v>792</c:v>
                </c:pt>
                <c:pt idx="793">
                  <c:v>792.99999999999591</c:v>
                </c:pt>
                <c:pt idx="794">
                  <c:v>793.99999999999807</c:v>
                </c:pt>
                <c:pt idx="795">
                  <c:v>795</c:v>
                </c:pt>
                <c:pt idx="796">
                  <c:v>795.99999999999602</c:v>
                </c:pt>
                <c:pt idx="797">
                  <c:v>796.99999999999795</c:v>
                </c:pt>
                <c:pt idx="798">
                  <c:v>798</c:v>
                </c:pt>
                <c:pt idx="799">
                  <c:v>798.99999999999602</c:v>
                </c:pt>
                <c:pt idx="800">
                  <c:v>799.99999999999795</c:v>
                </c:pt>
                <c:pt idx="801">
                  <c:v>801</c:v>
                </c:pt>
                <c:pt idx="802">
                  <c:v>801.99999999999602</c:v>
                </c:pt>
                <c:pt idx="803">
                  <c:v>802.99999999999807</c:v>
                </c:pt>
                <c:pt idx="804">
                  <c:v>804</c:v>
                </c:pt>
                <c:pt idx="805">
                  <c:v>804.99999999999602</c:v>
                </c:pt>
                <c:pt idx="806">
                  <c:v>805.99999999999795</c:v>
                </c:pt>
                <c:pt idx="807">
                  <c:v>807</c:v>
                </c:pt>
                <c:pt idx="808">
                  <c:v>807.99999999999591</c:v>
                </c:pt>
                <c:pt idx="809">
                  <c:v>808.99999999999807</c:v>
                </c:pt>
                <c:pt idx="810">
                  <c:v>810</c:v>
                </c:pt>
                <c:pt idx="811">
                  <c:v>810.99999999999602</c:v>
                </c:pt>
                <c:pt idx="812">
                  <c:v>811.99999999999795</c:v>
                </c:pt>
                <c:pt idx="813">
                  <c:v>813</c:v>
                </c:pt>
                <c:pt idx="814">
                  <c:v>813.99999999999602</c:v>
                </c:pt>
                <c:pt idx="815">
                  <c:v>814.99999999999795</c:v>
                </c:pt>
                <c:pt idx="816">
                  <c:v>816</c:v>
                </c:pt>
                <c:pt idx="817">
                  <c:v>816.99999999999602</c:v>
                </c:pt>
                <c:pt idx="818">
                  <c:v>817.99999999999807</c:v>
                </c:pt>
                <c:pt idx="819">
                  <c:v>819</c:v>
                </c:pt>
                <c:pt idx="820">
                  <c:v>819.99999999999602</c:v>
                </c:pt>
                <c:pt idx="821">
                  <c:v>820.99999999999795</c:v>
                </c:pt>
                <c:pt idx="822">
                  <c:v>822</c:v>
                </c:pt>
                <c:pt idx="823">
                  <c:v>822.99999999999591</c:v>
                </c:pt>
                <c:pt idx="824">
                  <c:v>823.99999999999807</c:v>
                </c:pt>
                <c:pt idx="825">
                  <c:v>825</c:v>
                </c:pt>
                <c:pt idx="826">
                  <c:v>825.99999999999602</c:v>
                </c:pt>
                <c:pt idx="827">
                  <c:v>826.99999999999795</c:v>
                </c:pt>
                <c:pt idx="828">
                  <c:v>828</c:v>
                </c:pt>
                <c:pt idx="829">
                  <c:v>828.99999999999602</c:v>
                </c:pt>
                <c:pt idx="830">
                  <c:v>829.99999999999795</c:v>
                </c:pt>
                <c:pt idx="831">
                  <c:v>831</c:v>
                </c:pt>
                <c:pt idx="832">
                  <c:v>831.99999999999602</c:v>
                </c:pt>
                <c:pt idx="833">
                  <c:v>832.99999999999807</c:v>
                </c:pt>
                <c:pt idx="834">
                  <c:v>834</c:v>
                </c:pt>
                <c:pt idx="835">
                  <c:v>834.99999999999602</c:v>
                </c:pt>
                <c:pt idx="836">
                  <c:v>835.99999999999795</c:v>
                </c:pt>
                <c:pt idx="837">
                  <c:v>837</c:v>
                </c:pt>
                <c:pt idx="838">
                  <c:v>837.99999999999591</c:v>
                </c:pt>
                <c:pt idx="839">
                  <c:v>838.99999999999807</c:v>
                </c:pt>
                <c:pt idx="840">
                  <c:v>840</c:v>
                </c:pt>
                <c:pt idx="841">
                  <c:v>840.99999999999602</c:v>
                </c:pt>
                <c:pt idx="842">
                  <c:v>841.99999999999795</c:v>
                </c:pt>
                <c:pt idx="843">
                  <c:v>843</c:v>
                </c:pt>
                <c:pt idx="844">
                  <c:v>843.99999999999602</c:v>
                </c:pt>
                <c:pt idx="845">
                  <c:v>844.99999999999795</c:v>
                </c:pt>
                <c:pt idx="846">
                  <c:v>846</c:v>
                </c:pt>
                <c:pt idx="847">
                  <c:v>846.99999999999602</c:v>
                </c:pt>
                <c:pt idx="848">
                  <c:v>847.99999999999807</c:v>
                </c:pt>
                <c:pt idx="849">
                  <c:v>849</c:v>
                </c:pt>
                <c:pt idx="850">
                  <c:v>849.99999999999602</c:v>
                </c:pt>
                <c:pt idx="851">
                  <c:v>850.99999999999795</c:v>
                </c:pt>
                <c:pt idx="852">
                  <c:v>852</c:v>
                </c:pt>
                <c:pt idx="853">
                  <c:v>852.99999999999591</c:v>
                </c:pt>
                <c:pt idx="854">
                  <c:v>853.99999999999807</c:v>
                </c:pt>
                <c:pt idx="855">
                  <c:v>855</c:v>
                </c:pt>
                <c:pt idx="856">
                  <c:v>855.99999999999602</c:v>
                </c:pt>
                <c:pt idx="857">
                  <c:v>856.99999999999795</c:v>
                </c:pt>
                <c:pt idx="858">
                  <c:v>858</c:v>
                </c:pt>
                <c:pt idx="859">
                  <c:v>858.99999999999602</c:v>
                </c:pt>
                <c:pt idx="860">
                  <c:v>859.99999999999795</c:v>
                </c:pt>
                <c:pt idx="861">
                  <c:v>861</c:v>
                </c:pt>
                <c:pt idx="862">
                  <c:v>861.99999999999602</c:v>
                </c:pt>
                <c:pt idx="863">
                  <c:v>862.99999999999807</c:v>
                </c:pt>
                <c:pt idx="864">
                  <c:v>864</c:v>
                </c:pt>
                <c:pt idx="865">
                  <c:v>864.99999999999602</c:v>
                </c:pt>
                <c:pt idx="866">
                  <c:v>865.99999999999795</c:v>
                </c:pt>
                <c:pt idx="867">
                  <c:v>867</c:v>
                </c:pt>
                <c:pt idx="868">
                  <c:v>867.99999999999591</c:v>
                </c:pt>
                <c:pt idx="869">
                  <c:v>868.99999999999807</c:v>
                </c:pt>
                <c:pt idx="870">
                  <c:v>870</c:v>
                </c:pt>
                <c:pt idx="871">
                  <c:v>870.99999999999602</c:v>
                </c:pt>
                <c:pt idx="872">
                  <c:v>871.99999999999795</c:v>
                </c:pt>
                <c:pt idx="873">
                  <c:v>873</c:v>
                </c:pt>
                <c:pt idx="874">
                  <c:v>873.99999999999602</c:v>
                </c:pt>
                <c:pt idx="875">
                  <c:v>874.99999999999795</c:v>
                </c:pt>
                <c:pt idx="876">
                  <c:v>876</c:v>
                </c:pt>
                <c:pt idx="877">
                  <c:v>876.99999999999602</c:v>
                </c:pt>
                <c:pt idx="878">
                  <c:v>877.99999999999807</c:v>
                </c:pt>
                <c:pt idx="879">
                  <c:v>879</c:v>
                </c:pt>
                <c:pt idx="880">
                  <c:v>879.99999999999602</c:v>
                </c:pt>
                <c:pt idx="881">
                  <c:v>880.99999999999795</c:v>
                </c:pt>
                <c:pt idx="882">
                  <c:v>882</c:v>
                </c:pt>
                <c:pt idx="883">
                  <c:v>882.99999999999591</c:v>
                </c:pt>
                <c:pt idx="884">
                  <c:v>883.99999999999807</c:v>
                </c:pt>
                <c:pt idx="885">
                  <c:v>885</c:v>
                </c:pt>
                <c:pt idx="886">
                  <c:v>885.99999999999602</c:v>
                </c:pt>
                <c:pt idx="887">
                  <c:v>886.99999999999795</c:v>
                </c:pt>
                <c:pt idx="888">
                  <c:v>888</c:v>
                </c:pt>
                <c:pt idx="889">
                  <c:v>888.99999999999602</c:v>
                </c:pt>
                <c:pt idx="890">
                  <c:v>889.99999999999795</c:v>
                </c:pt>
                <c:pt idx="891">
                  <c:v>891</c:v>
                </c:pt>
                <c:pt idx="892">
                  <c:v>891.99999999999602</c:v>
                </c:pt>
                <c:pt idx="893">
                  <c:v>892.99999999999807</c:v>
                </c:pt>
                <c:pt idx="894">
                  <c:v>894</c:v>
                </c:pt>
                <c:pt idx="895">
                  <c:v>894.99999999999602</c:v>
                </c:pt>
                <c:pt idx="896">
                  <c:v>895.99999999999795</c:v>
                </c:pt>
                <c:pt idx="897">
                  <c:v>897</c:v>
                </c:pt>
                <c:pt idx="898">
                  <c:v>897.99999999999591</c:v>
                </c:pt>
                <c:pt idx="899">
                  <c:v>898.99999999999807</c:v>
                </c:pt>
                <c:pt idx="900">
                  <c:v>900</c:v>
                </c:pt>
              </c:numCache>
            </c:numRef>
          </c:xVal>
          <c:yVal>
            <c:numRef>
              <c:f>Coachlab1205b!$G$4:$G$904</c:f>
              <c:numCache>
                <c:formatCode>General</c:formatCode>
                <c:ptCount val="901"/>
                <c:pt idx="0">
                  <c:v>19.011528445161499</c:v>
                </c:pt>
                <c:pt idx="1">
                  <c:v>19.068357635008699</c:v>
                </c:pt>
                <c:pt idx="2">
                  <c:v>19.068357635008699</c:v>
                </c:pt>
                <c:pt idx="3">
                  <c:v>19.039946764962401</c:v>
                </c:pt>
                <c:pt idx="4">
                  <c:v>19.096761080895799</c:v>
                </c:pt>
                <c:pt idx="5">
                  <c:v>19.068357635008699</c:v>
                </c:pt>
                <c:pt idx="6">
                  <c:v>19.039946764962401</c:v>
                </c:pt>
                <c:pt idx="7">
                  <c:v>19.1251571281751</c:v>
                </c:pt>
                <c:pt idx="8">
                  <c:v>19.068357635008699</c:v>
                </c:pt>
                <c:pt idx="9">
                  <c:v>19.153545802354</c:v>
                </c:pt>
                <c:pt idx="10">
                  <c:v>19.096761080895799</c:v>
                </c:pt>
                <c:pt idx="11">
                  <c:v>19.011528445161499</c:v>
                </c:pt>
                <c:pt idx="12">
                  <c:v>19.039946764962401</c:v>
                </c:pt>
                <c:pt idx="13">
                  <c:v>19.011528445161499</c:v>
                </c:pt>
                <c:pt idx="14">
                  <c:v>19.039946764962401</c:v>
                </c:pt>
                <c:pt idx="15">
                  <c:v>19.011528445161499</c:v>
                </c:pt>
                <c:pt idx="16">
                  <c:v>19.039946764962401</c:v>
                </c:pt>
                <c:pt idx="17">
                  <c:v>19.096761080895799</c:v>
                </c:pt>
                <c:pt idx="18">
                  <c:v>19.096761080895799</c:v>
                </c:pt>
                <c:pt idx="19">
                  <c:v>19.039946764962401</c:v>
                </c:pt>
                <c:pt idx="20">
                  <c:v>19.096761080895799</c:v>
                </c:pt>
                <c:pt idx="21">
                  <c:v>19.039946764962401</c:v>
                </c:pt>
                <c:pt idx="22">
                  <c:v>19.1251571281751</c:v>
                </c:pt>
                <c:pt idx="23">
                  <c:v>19.210301133222199</c:v>
                </c:pt>
                <c:pt idx="24">
                  <c:v>19.153545802354</c:v>
                </c:pt>
                <c:pt idx="25">
                  <c:v>19.039946764962401</c:v>
                </c:pt>
                <c:pt idx="26">
                  <c:v>19.096761080895799</c:v>
                </c:pt>
                <c:pt idx="27">
                  <c:v>19.068357635008699</c:v>
                </c:pt>
                <c:pt idx="28">
                  <c:v>19.1251571281751</c:v>
                </c:pt>
                <c:pt idx="29">
                  <c:v>19.153545802354</c:v>
                </c:pt>
                <c:pt idx="30">
                  <c:v>19.096761080895799</c:v>
                </c:pt>
                <c:pt idx="31">
                  <c:v>19.181927128896302</c:v>
                </c:pt>
                <c:pt idx="32">
                  <c:v>19.153545802354</c:v>
                </c:pt>
                <c:pt idx="33">
                  <c:v>19.1251571281751</c:v>
                </c:pt>
                <c:pt idx="34">
                  <c:v>19.1251571281751</c:v>
                </c:pt>
                <c:pt idx="35">
                  <c:v>19.096761080895799</c:v>
                </c:pt>
                <c:pt idx="36">
                  <c:v>19.1251571281751</c:v>
                </c:pt>
                <c:pt idx="37">
                  <c:v>19.096761080895799</c:v>
                </c:pt>
                <c:pt idx="38">
                  <c:v>19.181927128896302</c:v>
                </c:pt>
                <c:pt idx="39">
                  <c:v>19.068357635008699</c:v>
                </c:pt>
                <c:pt idx="40">
                  <c:v>19.096761080895799</c:v>
                </c:pt>
                <c:pt idx="41">
                  <c:v>19.096761080895799</c:v>
                </c:pt>
                <c:pt idx="42">
                  <c:v>19.068357635008699</c:v>
                </c:pt>
                <c:pt idx="43">
                  <c:v>19.153545802354</c:v>
                </c:pt>
                <c:pt idx="44">
                  <c:v>19.153545802354</c:v>
                </c:pt>
                <c:pt idx="45">
                  <c:v>19.068357635008699</c:v>
                </c:pt>
                <c:pt idx="46">
                  <c:v>19.096761080895799</c:v>
                </c:pt>
                <c:pt idx="47">
                  <c:v>19.068357635008699</c:v>
                </c:pt>
                <c:pt idx="48">
                  <c:v>19.096761080895799</c:v>
                </c:pt>
                <c:pt idx="49">
                  <c:v>19.1251571281751</c:v>
                </c:pt>
                <c:pt idx="50">
                  <c:v>19.096761080895799</c:v>
                </c:pt>
                <c:pt idx="51">
                  <c:v>19.096761080895799</c:v>
                </c:pt>
                <c:pt idx="52">
                  <c:v>19.1251571281751</c:v>
                </c:pt>
                <c:pt idx="53">
                  <c:v>19.068357635008699</c:v>
                </c:pt>
                <c:pt idx="54">
                  <c:v>19.011528445161499</c:v>
                </c:pt>
                <c:pt idx="55">
                  <c:v>19.1251571281751</c:v>
                </c:pt>
                <c:pt idx="56">
                  <c:v>19.096761080895799</c:v>
                </c:pt>
                <c:pt idx="57">
                  <c:v>19.096761080895799</c:v>
                </c:pt>
                <c:pt idx="58">
                  <c:v>19.238667840708398</c:v>
                </c:pt>
                <c:pt idx="59">
                  <c:v>19.1251571281751</c:v>
                </c:pt>
                <c:pt idx="60">
                  <c:v>19.068357635008699</c:v>
                </c:pt>
                <c:pt idx="61">
                  <c:v>19.068357635008699</c:v>
                </c:pt>
                <c:pt idx="62">
                  <c:v>19.210301133222199</c:v>
                </c:pt>
                <c:pt idx="63">
                  <c:v>19.1251571281751</c:v>
                </c:pt>
                <c:pt idx="64">
                  <c:v>19.096761080895799</c:v>
                </c:pt>
                <c:pt idx="65">
                  <c:v>19.153545802354</c:v>
                </c:pt>
                <c:pt idx="66">
                  <c:v>18.983102649966099</c:v>
                </c:pt>
                <c:pt idx="67">
                  <c:v>19.1251571281751</c:v>
                </c:pt>
                <c:pt idx="68">
                  <c:v>19.068357635008699</c:v>
                </c:pt>
                <c:pt idx="69">
                  <c:v>19.068357635008699</c:v>
                </c:pt>
                <c:pt idx="70">
                  <c:v>19.039946764962401</c:v>
                </c:pt>
                <c:pt idx="71">
                  <c:v>19.068357635008699</c:v>
                </c:pt>
                <c:pt idx="72">
                  <c:v>19.1251571281751</c:v>
                </c:pt>
                <c:pt idx="73">
                  <c:v>19.011528445161499</c:v>
                </c:pt>
                <c:pt idx="74">
                  <c:v>18.983102649966099</c:v>
                </c:pt>
                <c:pt idx="75">
                  <c:v>19.096761080895799</c:v>
                </c:pt>
                <c:pt idx="76">
                  <c:v>19.096761080895799</c:v>
                </c:pt>
                <c:pt idx="77">
                  <c:v>19.068357635008699</c:v>
                </c:pt>
                <c:pt idx="78">
                  <c:v>19.068357635008699</c:v>
                </c:pt>
                <c:pt idx="79">
                  <c:v>19.1251571281751</c:v>
                </c:pt>
                <c:pt idx="80">
                  <c:v>19.096761080895799</c:v>
                </c:pt>
                <c:pt idx="81">
                  <c:v>19.1251571281751</c:v>
                </c:pt>
                <c:pt idx="82">
                  <c:v>19.039946764962401</c:v>
                </c:pt>
                <c:pt idx="83">
                  <c:v>19.1251571281751</c:v>
                </c:pt>
                <c:pt idx="84">
                  <c:v>19.096761080895799</c:v>
                </c:pt>
                <c:pt idx="85">
                  <c:v>19.1251571281751</c:v>
                </c:pt>
                <c:pt idx="86">
                  <c:v>19.096761080895799</c:v>
                </c:pt>
                <c:pt idx="87">
                  <c:v>19.1251571281751</c:v>
                </c:pt>
                <c:pt idx="88">
                  <c:v>19.153545802354</c:v>
                </c:pt>
                <c:pt idx="89">
                  <c:v>19.153545802354</c:v>
                </c:pt>
                <c:pt idx="90">
                  <c:v>19.1251571281751</c:v>
                </c:pt>
                <c:pt idx="91">
                  <c:v>19.039946764962401</c:v>
                </c:pt>
                <c:pt idx="92">
                  <c:v>19.068357635008699</c:v>
                </c:pt>
                <c:pt idx="93">
                  <c:v>19.068357635008699</c:v>
                </c:pt>
                <c:pt idx="94">
                  <c:v>19.096761080895799</c:v>
                </c:pt>
                <c:pt idx="95">
                  <c:v>19.1251571281751</c:v>
                </c:pt>
                <c:pt idx="96">
                  <c:v>19.096761080895799</c:v>
                </c:pt>
                <c:pt idx="97">
                  <c:v>19.096761080895799</c:v>
                </c:pt>
                <c:pt idx="98">
                  <c:v>19.039946764962401</c:v>
                </c:pt>
                <c:pt idx="99">
                  <c:v>19.096761080895799</c:v>
                </c:pt>
                <c:pt idx="100">
                  <c:v>19.1251571281751</c:v>
                </c:pt>
                <c:pt idx="101">
                  <c:v>19.096761080895799</c:v>
                </c:pt>
                <c:pt idx="102">
                  <c:v>19.096761080895799</c:v>
                </c:pt>
                <c:pt idx="103">
                  <c:v>19.153545802354</c:v>
                </c:pt>
                <c:pt idx="104">
                  <c:v>19.096761080895799</c:v>
                </c:pt>
                <c:pt idx="105">
                  <c:v>19.096761080895799</c:v>
                </c:pt>
                <c:pt idx="106">
                  <c:v>19.096761080895799</c:v>
                </c:pt>
                <c:pt idx="107">
                  <c:v>19.1251571281751</c:v>
                </c:pt>
                <c:pt idx="108">
                  <c:v>19.210301133222199</c:v>
                </c:pt>
                <c:pt idx="109">
                  <c:v>19.1251571281751</c:v>
                </c:pt>
                <c:pt idx="110">
                  <c:v>19.096761080895799</c:v>
                </c:pt>
                <c:pt idx="111">
                  <c:v>19.181927128896302</c:v>
                </c:pt>
                <c:pt idx="112">
                  <c:v>19.096761080895799</c:v>
                </c:pt>
                <c:pt idx="113">
                  <c:v>19.153545802354</c:v>
                </c:pt>
                <c:pt idx="114">
                  <c:v>19.153545802354</c:v>
                </c:pt>
                <c:pt idx="115">
                  <c:v>19.039946764962401</c:v>
                </c:pt>
                <c:pt idx="116">
                  <c:v>19.068357635008699</c:v>
                </c:pt>
                <c:pt idx="117">
                  <c:v>18.954669353692001</c:v>
                </c:pt>
                <c:pt idx="118">
                  <c:v>18.926228530610601</c:v>
                </c:pt>
                <c:pt idx="119">
                  <c:v>18.812389454061702</c:v>
                </c:pt>
                <c:pt idx="120">
                  <c:v>18.840860642559999</c:v>
                </c:pt>
                <c:pt idx="121">
                  <c:v>18.812389454061702</c:v>
                </c:pt>
                <c:pt idx="122">
                  <c:v>18.726929847755599</c:v>
                </c:pt>
                <c:pt idx="123">
                  <c:v>18.612875303765598</c:v>
                </c:pt>
                <c:pt idx="124">
                  <c:v>18.4701305449939</c:v>
                </c:pt>
                <c:pt idx="125">
                  <c:v>18.355791414145902</c:v>
                </c:pt>
                <c:pt idx="126">
                  <c:v>18.412977028347498</c:v>
                </c:pt>
                <c:pt idx="127">
                  <c:v>18.269952342740801</c:v>
                </c:pt>
                <c:pt idx="128">
                  <c:v>18.212685548996099</c:v>
                </c:pt>
                <c:pt idx="129">
                  <c:v>18.212685548996099</c:v>
                </c:pt>
                <c:pt idx="130">
                  <c:v>18.241323038402498</c:v>
                </c:pt>
                <c:pt idx="131">
                  <c:v>18.1840398475676</c:v>
                </c:pt>
                <c:pt idx="132">
                  <c:v>18.1840398475676</c:v>
                </c:pt>
                <c:pt idx="133">
                  <c:v>18.1267237005789</c:v>
                </c:pt>
                <c:pt idx="134">
                  <c:v>18.1267237005789</c:v>
                </c:pt>
                <c:pt idx="135">
                  <c:v>18.040687213208901</c:v>
                </c:pt>
                <c:pt idx="136">
                  <c:v>18.040687213208901</c:v>
                </c:pt>
                <c:pt idx="137">
                  <c:v>18.098053200861301</c:v>
                </c:pt>
                <c:pt idx="138">
                  <c:v>18.040687213208901</c:v>
                </c:pt>
                <c:pt idx="139">
                  <c:v>18.040687213208901</c:v>
                </c:pt>
                <c:pt idx="140">
                  <c:v>18.098053200861301</c:v>
                </c:pt>
                <c:pt idx="141">
                  <c:v>18.069374380806199</c:v>
                </c:pt>
                <c:pt idx="142">
                  <c:v>18.069374380806199</c:v>
                </c:pt>
                <c:pt idx="143">
                  <c:v>18.011991670814201</c:v>
                </c:pt>
                <c:pt idx="144">
                  <c:v>17.954575352356098</c:v>
                </c:pt>
                <c:pt idx="145">
                  <c:v>17.983287726315702</c:v>
                </c:pt>
                <c:pt idx="146">
                  <c:v>18.040687213208901</c:v>
                </c:pt>
                <c:pt idx="147">
                  <c:v>18.098053200861301</c:v>
                </c:pt>
                <c:pt idx="148">
                  <c:v>18.011991670814201</c:v>
                </c:pt>
                <c:pt idx="149">
                  <c:v>17.983287726315702</c:v>
                </c:pt>
                <c:pt idx="150">
                  <c:v>17.983287726315702</c:v>
                </c:pt>
                <c:pt idx="151">
                  <c:v>17.983287726315702</c:v>
                </c:pt>
                <c:pt idx="152">
                  <c:v>17.925854521526698</c:v>
                </c:pt>
                <c:pt idx="153">
                  <c:v>18.011991670814201</c:v>
                </c:pt>
                <c:pt idx="154">
                  <c:v>17.983287726315702</c:v>
                </c:pt>
                <c:pt idx="155">
                  <c:v>17.954575352356098</c:v>
                </c:pt>
                <c:pt idx="156">
                  <c:v>17.983287726315702</c:v>
                </c:pt>
                <c:pt idx="157">
                  <c:v>17.925854521526698</c:v>
                </c:pt>
                <c:pt idx="158">
                  <c:v>17.868387379365899</c:v>
                </c:pt>
                <c:pt idx="159">
                  <c:v>17.925854521526698</c:v>
                </c:pt>
                <c:pt idx="160">
                  <c:v>17.925854521526698</c:v>
                </c:pt>
                <c:pt idx="161">
                  <c:v>17.925854521526698</c:v>
                </c:pt>
                <c:pt idx="162">
                  <c:v>17.954575352356098</c:v>
                </c:pt>
                <c:pt idx="163">
                  <c:v>17.839641012958701</c:v>
                </c:pt>
                <c:pt idx="164">
                  <c:v>17.897125206367299</c:v>
                </c:pt>
                <c:pt idx="165">
                  <c:v>17.868387379365899</c:v>
                </c:pt>
                <c:pt idx="166">
                  <c:v>17.839641012958701</c:v>
                </c:pt>
                <c:pt idx="167">
                  <c:v>17.839641012958701</c:v>
                </c:pt>
                <c:pt idx="168">
                  <c:v>17.868387379365899</c:v>
                </c:pt>
                <c:pt idx="169">
                  <c:v>17.782122551410101</c:v>
                </c:pt>
                <c:pt idx="170">
                  <c:v>17.868387379365899</c:v>
                </c:pt>
                <c:pt idx="171">
                  <c:v>17.782122551410101</c:v>
                </c:pt>
                <c:pt idx="172">
                  <c:v>17.753350400879299</c:v>
                </c:pt>
                <c:pt idx="173">
                  <c:v>17.810886079529499</c:v>
                </c:pt>
                <c:pt idx="174">
                  <c:v>17.839641012958701</c:v>
                </c:pt>
                <c:pt idx="175">
                  <c:v>17.810886079529499</c:v>
                </c:pt>
                <c:pt idx="176">
                  <c:v>17.724569600163601</c:v>
                </c:pt>
                <c:pt idx="177">
                  <c:v>17.782122551410101</c:v>
                </c:pt>
                <c:pt idx="178">
                  <c:v>17.753350400879299</c:v>
                </c:pt>
                <c:pt idx="179">
                  <c:v>17.810886079529499</c:v>
                </c:pt>
                <c:pt idx="180">
                  <c:v>17.839641012958701</c:v>
                </c:pt>
                <c:pt idx="181">
                  <c:v>17.839641012958701</c:v>
                </c:pt>
                <c:pt idx="182">
                  <c:v>17.810886079529499</c:v>
                </c:pt>
                <c:pt idx="183">
                  <c:v>17.695780121436101</c:v>
                </c:pt>
                <c:pt idx="184">
                  <c:v>17.782122551410101</c:v>
                </c:pt>
                <c:pt idx="185">
                  <c:v>17.724569600163601</c:v>
                </c:pt>
                <c:pt idx="186">
                  <c:v>17.695780121436101</c:v>
                </c:pt>
                <c:pt idx="187">
                  <c:v>17.753350400879299</c:v>
                </c:pt>
                <c:pt idx="188">
                  <c:v>17.810886079529499</c:v>
                </c:pt>
                <c:pt idx="189">
                  <c:v>17.753350400879299</c:v>
                </c:pt>
                <c:pt idx="190">
                  <c:v>17.724569600163601</c:v>
                </c:pt>
                <c:pt idx="191">
                  <c:v>17.782122551410101</c:v>
                </c:pt>
                <c:pt idx="192">
                  <c:v>17.666981936816899</c:v>
                </c:pt>
                <c:pt idx="193">
                  <c:v>17.839641012958701</c:v>
                </c:pt>
                <c:pt idx="194">
                  <c:v>17.753350400879299</c:v>
                </c:pt>
                <c:pt idx="195">
                  <c:v>17.724569600163601</c:v>
                </c:pt>
                <c:pt idx="196">
                  <c:v>17.695780121436101</c:v>
                </c:pt>
                <c:pt idx="197">
                  <c:v>17.724569600163601</c:v>
                </c:pt>
                <c:pt idx="198">
                  <c:v>17.724569600163601</c:v>
                </c:pt>
                <c:pt idx="199">
                  <c:v>17.782122551410101</c:v>
                </c:pt>
                <c:pt idx="200">
                  <c:v>17.753350400879299</c:v>
                </c:pt>
                <c:pt idx="201">
                  <c:v>17.724569600163601</c:v>
                </c:pt>
                <c:pt idx="202">
                  <c:v>17.666981936816899</c:v>
                </c:pt>
                <c:pt idx="203">
                  <c:v>17.695780121436101</c:v>
                </c:pt>
                <c:pt idx="204">
                  <c:v>17.695780121436101</c:v>
                </c:pt>
                <c:pt idx="205">
                  <c:v>17.638175018372699</c:v>
                </c:pt>
                <c:pt idx="206">
                  <c:v>17.753350400879299</c:v>
                </c:pt>
                <c:pt idx="207">
                  <c:v>17.666981936816899</c:v>
                </c:pt>
                <c:pt idx="208">
                  <c:v>17.638175018372699</c:v>
                </c:pt>
                <c:pt idx="209">
                  <c:v>17.695780121436101</c:v>
                </c:pt>
                <c:pt idx="210">
                  <c:v>17.666981936816899</c:v>
                </c:pt>
                <c:pt idx="211">
                  <c:v>17.666981936816899</c:v>
                </c:pt>
                <c:pt idx="212">
                  <c:v>17.609359338116601</c:v>
                </c:pt>
                <c:pt idx="213">
                  <c:v>17.638175018372699</c:v>
                </c:pt>
                <c:pt idx="214">
                  <c:v>17.5805348680076</c:v>
                </c:pt>
                <c:pt idx="215">
                  <c:v>17.609359338116601</c:v>
                </c:pt>
                <c:pt idx="216">
                  <c:v>17.666981936816899</c:v>
                </c:pt>
                <c:pt idx="217">
                  <c:v>17.609359338116601</c:v>
                </c:pt>
                <c:pt idx="218">
                  <c:v>17.638175018372699</c:v>
                </c:pt>
                <c:pt idx="219">
                  <c:v>17.666981936816899</c:v>
                </c:pt>
                <c:pt idx="220">
                  <c:v>17.638175018372699</c:v>
                </c:pt>
                <c:pt idx="221">
                  <c:v>17.5805348680076</c:v>
                </c:pt>
                <c:pt idx="222">
                  <c:v>17.5805348680076</c:v>
                </c:pt>
                <c:pt idx="223">
                  <c:v>17.638175018372699</c:v>
                </c:pt>
                <c:pt idx="224">
                  <c:v>17.5805348680076</c:v>
                </c:pt>
                <c:pt idx="225">
                  <c:v>17.5517015799511</c:v>
                </c:pt>
                <c:pt idx="226">
                  <c:v>17.5805348680076</c:v>
                </c:pt>
                <c:pt idx="227">
                  <c:v>17.5517015799511</c:v>
                </c:pt>
                <c:pt idx="228">
                  <c:v>17.5517015799511</c:v>
                </c:pt>
                <c:pt idx="229">
                  <c:v>17.5517015799511</c:v>
                </c:pt>
                <c:pt idx="230">
                  <c:v>17.5805348680076</c:v>
                </c:pt>
                <c:pt idx="231">
                  <c:v>17.5805348680076</c:v>
                </c:pt>
                <c:pt idx="232">
                  <c:v>17.5805348680076</c:v>
                </c:pt>
                <c:pt idx="233">
                  <c:v>17.5805348680076</c:v>
                </c:pt>
                <c:pt idx="234">
                  <c:v>17.5805348680076</c:v>
                </c:pt>
                <c:pt idx="235">
                  <c:v>17.522859445797799</c:v>
                </c:pt>
                <c:pt idx="236">
                  <c:v>17.5517015799511</c:v>
                </c:pt>
                <c:pt idx="237">
                  <c:v>17.609359338116601</c:v>
                </c:pt>
                <c:pt idx="238">
                  <c:v>17.609359338116601</c:v>
                </c:pt>
                <c:pt idx="239">
                  <c:v>17.638175018372699</c:v>
                </c:pt>
                <c:pt idx="240">
                  <c:v>17.5805348680076</c:v>
                </c:pt>
                <c:pt idx="241">
                  <c:v>17.522859445797799</c:v>
                </c:pt>
                <c:pt idx="242">
                  <c:v>17.5517015799511</c:v>
                </c:pt>
                <c:pt idx="243">
                  <c:v>17.4940084373441</c:v>
                </c:pt>
                <c:pt idx="244">
                  <c:v>17.5805348680076</c:v>
                </c:pt>
                <c:pt idx="245">
                  <c:v>17.4940084373441</c:v>
                </c:pt>
                <c:pt idx="246">
                  <c:v>17.5517015799511</c:v>
                </c:pt>
                <c:pt idx="247">
                  <c:v>17.4940084373441</c:v>
                </c:pt>
                <c:pt idx="248">
                  <c:v>17.522859445797799</c:v>
                </c:pt>
                <c:pt idx="249">
                  <c:v>17.5517015799511</c:v>
                </c:pt>
                <c:pt idx="250">
                  <c:v>17.522859445797799</c:v>
                </c:pt>
                <c:pt idx="251">
                  <c:v>17.522859445797799</c:v>
                </c:pt>
                <c:pt idx="252">
                  <c:v>17.4940084373441</c:v>
                </c:pt>
                <c:pt idx="253">
                  <c:v>17.522859445797799</c:v>
                </c:pt>
                <c:pt idx="254">
                  <c:v>17.5517015799511</c:v>
                </c:pt>
                <c:pt idx="255">
                  <c:v>17.522859445797799</c:v>
                </c:pt>
                <c:pt idx="256">
                  <c:v>17.4940084373441</c:v>
                </c:pt>
                <c:pt idx="257">
                  <c:v>17.4940084373441</c:v>
                </c:pt>
                <c:pt idx="258">
                  <c:v>17.522859445797799</c:v>
                </c:pt>
                <c:pt idx="259">
                  <c:v>17.4940084373441</c:v>
                </c:pt>
                <c:pt idx="260">
                  <c:v>17.4940084373441</c:v>
                </c:pt>
                <c:pt idx="261">
                  <c:v>17.465148526331799</c:v>
                </c:pt>
                <c:pt idx="262">
                  <c:v>17.4940084373441</c:v>
                </c:pt>
                <c:pt idx="263">
                  <c:v>17.436279684447602</c:v>
                </c:pt>
                <c:pt idx="264">
                  <c:v>17.465148526331799</c:v>
                </c:pt>
                <c:pt idx="265">
                  <c:v>17.4940084373441</c:v>
                </c:pt>
                <c:pt idx="266">
                  <c:v>17.465148526331799</c:v>
                </c:pt>
                <c:pt idx="267">
                  <c:v>17.4940084373441</c:v>
                </c:pt>
                <c:pt idx="268">
                  <c:v>17.436279684447602</c:v>
                </c:pt>
                <c:pt idx="269">
                  <c:v>17.436279684447602</c:v>
                </c:pt>
                <c:pt idx="270">
                  <c:v>17.4074018833231</c:v>
                </c:pt>
                <c:pt idx="271">
                  <c:v>17.465148526331799</c:v>
                </c:pt>
                <c:pt idx="272">
                  <c:v>17.4940084373441</c:v>
                </c:pt>
                <c:pt idx="273">
                  <c:v>17.522859445797799</c:v>
                </c:pt>
                <c:pt idx="274">
                  <c:v>17.465148526331799</c:v>
                </c:pt>
                <c:pt idx="275">
                  <c:v>17.4074018833231</c:v>
                </c:pt>
                <c:pt idx="276">
                  <c:v>17.4940084373441</c:v>
                </c:pt>
                <c:pt idx="277">
                  <c:v>17.4074018833231</c:v>
                </c:pt>
                <c:pt idx="278">
                  <c:v>17.465148526331799</c:v>
                </c:pt>
                <c:pt idx="279">
                  <c:v>17.4940084373441</c:v>
                </c:pt>
                <c:pt idx="280">
                  <c:v>17.4940084373441</c:v>
                </c:pt>
                <c:pt idx="281">
                  <c:v>17.436279684447602</c:v>
                </c:pt>
                <c:pt idx="282">
                  <c:v>17.465148526331799</c:v>
                </c:pt>
                <c:pt idx="283">
                  <c:v>17.436279684447602</c:v>
                </c:pt>
                <c:pt idx="284">
                  <c:v>17.4940084373441</c:v>
                </c:pt>
                <c:pt idx="285">
                  <c:v>17.522859445797799</c:v>
                </c:pt>
                <c:pt idx="286">
                  <c:v>17.436279684447602</c:v>
                </c:pt>
                <c:pt idx="287">
                  <c:v>17.436279684447602</c:v>
                </c:pt>
                <c:pt idx="288">
                  <c:v>17.378515094534599</c:v>
                </c:pt>
                <c:pt idx="289">
                  <c:v>17.4074018833231</c:v>
                </c:pt>
                <c:pt idx="290">
                  <c:v>17.465148526331799</c:v>
                </c:pt>
                <c:pt idx="291">
                  <c:v>17.378515094534599</c:v>
                </c:pt>
                <c:pt idx="292">
                  <c:v>17.522859445797799</c:v>
                </c:pt>
                <c:pt idx="293">
                  <c:v>17.436279684447602</c:v>
                </c:pt>
                <c:pt idx="294">
                  <c:v>17.349619289602799</c:v>
                </c:pt>
                <c:pt idx="295">
                  <c:v>17.4074018833231</c:v>
                </c:pt>
                <c:pt idx="296">
                  <c:v>17.4074018833231</c:v>
                </c:pt>
                <c:pt idx="297">
                  <c:v>17.4074018833231</c:v>
                </c:pt>
                <c:pt idx="298">
                  <c:v>17.4074018833231</c:v>
                </c:pt>
                <c:pt idx="299">
                  <c:v>17.436279684447602</c:v>
                </c:pt>
                <c:pt idx="300">
                  <c:v>17.378515094534599</c:v>
                </c:pt>
                <c:pt idx="301">
                  <c:v>17.378515094534599</c:v>
                </c:pt>
                <c:pt idx="302">
                  <c:v>17.4074018833231</c:v>
                </c:pt>
                <c:pt idx="303">
                  <c:v>17.4074018833231</c:v>
                </c:pt>
                <c:pt idx="304">
                  <c:v>17.349619289602799</c:v>
                </c:pt>
                <c:pt idx="305">
                  <c:v>17.4074018833231</c:v>
                </c:pt>
                <c:pt idx="306">
                  <c:v>17.4074018833231</c:v>
                </c:pt>
                <c:pt idx="307">
                  <c:v>17.378515094534599</c:v>
                </c:pt>
                <c:pt idx="308">
                  <c:v>17.378515094534599</c:v>
                </c:pt>
                <c:pt idx="309">
                  <c:v>17.349619289602799</c:v>
                </c:pt>
                <c:pt idx="310">
                  <c:v>17.378515094534599</c:v>
                </c:pt>
                <c:pt idx="311">
                  <c:v>17.4074018833231</c:v>
                </c:pt>
                <c:pt idx="312">
                  <c:v>17.378515094534599</c:v>
                </c:pt>
                <c:pt idx="313">
                  <c:v>17.320714439992599</c:v>
                </c:pt>
                <c:pt idx="314">
                  <c:v>17.320714439992599</c:v>
                </c:pt>
                <c:pt idx="315">
                  <c:v>17.291800517112801</c:v>
                </c:pt>
                <c:pt idx="316">
                  <c:v>17.349619289602799</c:v>
                </c:pt>
                <c:pt idx="317">
                  <c:v>17.378515094534599</c:v>
                </c:pt>
                <c:pt idx="318">
                  <c:v>17.465148526331799</c:v>
                </c:pt>
                <c:pt idx="319">
                  <c:v>17.378515094534599</c:v>
                </c:pt>
                <c:pt idx="320">
                  <c:v>17.349619289602799</c:v>
                </c:pt>
                <c:pt idx="321">
                  <c:v>17.349619289602799</c:v>
                </c:pt>
                <c:pt idx="322">
                  <c:v>17.378515094534599</c:v>
                </c:pt>
                <c:pt idx="323">
                  <c:v>17.349619289602799</c:v>
                </c:pt>
                <c:pt idx="324">
                  <c:v>17.378515094534599</c:v>
                </c:pt>
                <c:pt idx="325">
                  <c:v>17.4074018833231</c:v>
                </c:pt>
                <c:pt idx="326">
                  <c:v>17.378515094534599</c:v>
                </c:pt>
                <c:pt idx="327">
                  <c:v>17.320714439992599</c:v>
                </c:pt>
                <c:pt idx="328">
                  <c:v>17.4074018833231</c:v>
                </c:pt>
                <c:pt idx="329">
                  <c:v>17.378515094534599</c:v>
                </c:pt>
                <c:pt idx="330">
                  <c:v>17.291800517112801</c:v>
                </c:pt>
                <c:pt idx="331">
                  <c:v>17.291800517112801</c:v>
                </c:pt>
                <c:pt idx="332">
                  <c:v>17.349619289602799</c:v>
                </c:pt>
                <c:pt idx="333">
                  <c:v>17.4074018833231</c:v>
                </c:pt>
                <c:pt idx="334">
                  <c:v>17.349619289602799</c:v>
                </c:pt>
                <c:pt idx="335">
                  <c:v>17.320714439992599</c:v>
                </c:pt>
                <c:pt idx="336">
                  <c:v>17.378515094534599</c:v>
                </c:pt>
                <c:pt idx="337">
                  <c:v>17.4074018833231</c:v>
                </c:pt>
                <c:pt idx="338">
                  <c:v>17.378515094534599</c:v>
                </c:pt>
                <c:pt idx="339">
                  <c:v>17.349619289602799</c:v>
                </c:pt>
                <c:pt idx="340">
                  <c:v>17.349619289602799</c:v>
                </c:pt>
                <c:pt idx="341">
                  <c:v>17.349619289602799</c:v>
                </c:pt>
                <c:pt idx="342">
                  <c:v>17.4074018833231</c:v>
                </c:pt>
                <c:pt idx="343">
                  <c:v>17.320714439992599</c:v>
                </c:pt>
                <c:pt idx="344">
                  <c:v>17.378515094534599</c:v>
                </c:pt>
                <c:pt idx="345">
                  <c:v>17.378515094534599</c:v>
                </c:pt>
                <c:pt idx="346">
                  <c:v>17.2628774923161</c:v>
                </c:pt>
                <c:pt idx="347">
                  <c:v>17.349619289602799</c:v>
                </c:pt>
                <c:pt idx="348">
                  <c:v>17.349619289602799</c:v>
                </c:pt>
                <c:pt idx="349">
                  <c:v>17.320714439992599</c:v>
                </c:pt>
                <c:pt idx="350">
                  <c:v>17.320714439992599</c:v>
                </c:pt>
                <c:pt idx="351">
                  <c:v>17.4074018833231</c:v>
                </c:pt>
                <c:pt idx="352">
                  <c:v>17.378515094534599</c:v>
                </c:pt>
                <c:pt idx="353">
                  <c:v>17.320714439992599</c:v>
                </c:pt>
                <c:pt idx="354">
                  <c:v>17.320714439992599</c:v>
                </c:pt>
                <c:pt idx="355">
                  <c:v>17.378515094534599</c:v>
                </c:pt>
                <c:pt idx="356">
                  <c:v>17.349619289602799</c:v>
                </c:pt>
                <c:pt idx="357">
                  <c:v>17.349619289602799</c:v>
                </c:pt>
                <c:pt idx="358">
                  <c:v>17.291800517112801</c:v>
                </c:pt>
                <c:pt idx="359">
                  <c:v>17.349619289602799</c:v>
                </c:pt>
                <c:pt idx="360">
                  <c:v>17.291800517112801</c:v>
                </c:pt>
                <c:pt idx="361">
                  <c:v>17.378515094534599</c:v>
                </c:pt>
                <c:pt idx="362">
                  <c:v>17.349619289602799</c:v>
                </c:pt>
                <c:pt idx="363">
                  <c:v>17.320714439992599</c:v>
                </c:pt>
                <c:pt idx="364">
                  <c:v>17.349619289602799</c:v>
                </c:pt>
                <c:pt idx="365">
                  <c:v>17.320714439992599</c:v>
                </c:pt>
                <c:pt idx="366">
                  <c:v>17.349619289602799</c:v>
                </c:pt>
                <c:pt idx="367">
                  <c:v>17.291800517112801</c:v>
                </c:pt>
                <c:pt idx="368">
                  <c:v>17.349619289602799</c:v>
                </c:pt>
                <c:pt idx="369">
                  <c:v>17.291800517112801</c:v>
                </c:pt>
                <c:pt idx="370">
                  <c:v>17.320714439992599</c:v>
                </c:pt>
                <c:pt idx="371">
                  <c:v>17.378515094534599</c:v>
                </c:pt>
                <c:pt idx="372">
                  <c:v>17.320714439992599</c:v>
                </c:pt>
                <c:pt idx="373">
                  <c:v>17.2628774923161</c:v>
                </c:pt>
                <c:pt idx="374">
                  <c:v>17.205004022099502</c:v>
                </c:pt>
                <c:pt idx="375">
                  <c:v>17.349619289602799</c:v>
                </c:pt>
                <c:pt idx="376">
                  <c:v>17.320714439992599</c:v>
                </c:pt>
                <c:pt idx="377">
                  <c:v>17.320714439992599</c:v>
                </c:pt>
                <c:pt idx="378">
                  <c:v>17.291800517112801</c:v>
                </c:pt>
                <c:pt idx="379">
                  <c:v>17.291800517112801</c:v>
                </c:pt>
                <c:pt idx="380">
                  <c:v>17.2628774923161</c:v>
                </c:pt>
                <c:pt idx="381">
                  <c:v>17.291800517112801</c:v>
                </c:pt>
                <c:pt idx="382">
                  <c:v>17.349619289602799</c:v>
                </c:pt>
                <c:pt idx="383">
                  <c:v>17.291800517112801</c:v>
                </c:pt>
                <c:pt idx="384">
                  <c:v>17.205004022099502</c:v>
                </c:pt>
                <c:pt idx="385">
                  <c:v>17.320714439992599</c:v>
                </c:pt>
                <c:pt idx="386">
                  <c:v>17.2628774923161</c:v>
                </c:pt>
                <c:pt idx="387">
                  <c:v>17.2628774923161</c:v>
                </c:pt>
                <c:pt idx="388">
                  <c:v>17.291800517112801</c:v>
                </c:pt>
                <c:pt idx="389">
                  <c:v>17.291800517112801</c:v>
                </c:pt>
                <c:pt idx="390">
                  <c:v>17.2628774923161</c:v>
                </c:pt>
                <c:pt idx="391">
                  <c:v>17.2339453368985</c:v>
                </c:pt>
                <c:pt idx="392">
                  <c:v>17.291800517112801</c:v>
                </c:pt>
                <c:pt idx="393">
                  <c:v>17.2628774923161</c:v>
                </c:pt>
                <c:pt idx="394">
                  <c:v>17.2628774923161</c:v>
                </c:pt>
                <c:pt idx="395">
                  <c:v>17.2628774923161</c:v>
                </c:pt>
                <c:pt idx="396">
                  <c:v>17.291800517112801</c:v>
                </c:pt>
                <c:pt idx="397">
                  <c:v>17.320714439992599</c:v>
                </c:pt>
                <c:pt idx="398">
                  <c:v>17.320714439992599</c:v>
                </c:pt>
                <c:pt idx="399">
                  <c:v>17.2339453368985</c:v>
                </c:pt>
                <c:pt idx="400">
                  <c:v>17.205004022099502</c:v>
                </c:pt>
                <c:pt idx="401">
                  <c:v>17.205004022099502</c:v>
                </c:pt>
                <c:pt idx="402">
                  <c:v>17.2339453368985</c:v>
                </c:pt>
                <c:pt idx="403">
                  <c:v>17.2339453368985</c:v>
                </c:pt>
                <c:pt idx="404">
                  <c:v>17.205004022099502</c:v>
                </c:pt>
                <c:pt idx="405">
                  <c:v>17.2628774923161</c:v>
                </c:pt>
                <c:pt idx="406">
                  <c:v>17.2628774923161</c:v>
                </c:pt>
                <c:pt idx="407">
                  <c:v>17.2628774923161</c:v>
                </c:pt>
                <c:pt idx="408">
                  <c:v>17.2628774923161</c:v>
                </c:pt>
                <c:pt idx="409">
                  <c:v>17.291800517112801</c:v>
                </c:pt>
                <c:pt idx="410">
                  <c:v>17.2339453368985</c:v>
                </c:pt>
                <c:pt idx="411">
                  <c:v>17.2628774923161</c:v>
                </c:pt>
                <c:pt idx="412">
                  <c:v>17.2339453368985</c:v>
                </c:pt>
                <c:pt idx="413">
                  <c:v>17.2628774923161</c:v>
                </c:pt>
                <c:pt idx="414">
                  <c:v>17.2628774923161</c:v>
                </c:pt>
                <c:pt idx="415">
                  <c:v>17.2339453368985</c:v>
                </c:pt>
                <c:pt idx="416">
                  <c:v>17.2628774923161</c:v>
                </c:pt>
                <c:pt idx="417">
                  <c:v>17.1760535191016</c:v>
                </c:pt>
                <c:pt idx="418">
                  <c:v>17.2339453368985</c:v>
                </c:pt>
                <c:pt idx="419">
                  <c:v>17.205004022099502</c:v>
                </c:pt>
                <c:pt idx="420">
                  <c:v>17.291800517112801</c:v>
                </c:pt>
                <c:pt idx="421">
                  <c:v>17.2628774923161</c:v>
                </c:pt>
                <c:pt idx="422">
                  <c:v>17.2628774923161</c:v>
                </c:pt>
                <c:pt idx="423">
                  <c:v>17.2339453368985</c:v>
                </c:pt>
                <c:pt idx="424">
                  <c:v>17.2339453368985</c:v>
                </c:pt>
                <c:pt idx="425">
                  <c:v>17.205004022099502</c:v>
                </c:pt>
                <c:pt idx="426">
                  <c:v>17.1760535191016</c:v>
                </c:pt>
                <c:pt idx="427">
                  <c:v>17.205004022099502</c:v>
                </c:pt>
                <c:pt idx="428">
                  <c:v>17.2339453368985</c:v>
                </c:pt>
                <c:pt idx="429">
                  <c:v>17.2339453368985</c:v>
                </c:pt>
                <c:pt idx="430">
                  <c:v>17.2339453368985</c:v>
                </c:pt>
                <c:pt idx="431">
                  <c:v>17.1760535191016</c:v>
                </c:pt>
                <c:pt idx="432">
                  <c:v>17.205004022099502</c:v>
                </c:pt>
                <c:pt idx="433">
                  <c:v>17.320714439992599</c:v>
                </c:pt>
                <c:pt idx="434">
                  <c:v>17.2628774923161</c:v>
                </c:pt>
                <c:pt idx="435">
                  <c:v>17.2339453368985</c:v>
                </c:pt>
                <c:pt idx="436">
                  <c:v>17.291800517112801</c:v>
                </c:pt>
                <c:pt idx="437">
                  <c:v>17.291800517112801</c:v>
                </c:pt>
                <c:pt idx="438">
                  <c:v>17.1760535191016</c:v>
                </c:pt>
                <c:pt idx="439">
                  <c:v>17.2339453368985</c:v>
                </c:pt>
                <c:pt idx="440">
                  <c:v>17.2339453368985</c:v>
                </c:pt>
                <c:pt idx="441">
                  <c:v>17.291800517112801</c:v>
                </c:pt>
                <c:pt idx="442">
                  <c:v>17.2339453368985</c:v>
                </c:pt>
                <c:pt idx="443">
                  <c:v>17.291800517112801</c:v>
                </c:pt>
                <c:pt idx="444">
                  <c:v>17.2339453368985</c:v>
                </c:pt>
                <c:pt idx="445">
                  <c:v>17.205004022099502</c:v>
                </c:pt>
                <c:pt idx="446">
                  <c:v>17.2339453368985</c:v>
                </c:pt>
                <c:pt idx="447">
                  <c:v>17.205004022099502</c:v>
                </c:pt>
                <c:pt idx="448">
                  <c:v>17.2628774923161</c:v>
                </c:pt>
                <c:pt idx="449">
                  <c:v>17.2339453368985</c:v>
                </c:pt>
                <c:pt idx="450">
                  <c:v>17.2628774923161</c:v>
                </c:pt>
                <c:pt idx="451">
                  <c:v>17.205004022099502</c:v>
                </c:pt>
                <c:pt idx="452">
                  <c:v>17.2628774923161</c:v>
                </c:pt>
                <c:pt idx="453">
                  <c:v>17.205004022099502</c:v>
                </c:pt>
                <c:pt idx="454">
                  <c:v>17.291800517112801</c:v>
                </c:pt>
                <c:pt idx="455">
                  <c:v>17.291800517112801</c:v>
                </c:pt>
                <c:pt idx="456">
                  <c:v>17.2628774923161</c:v>
                </c:pt>
                <c:pt idx="457">
                  <c:v>17.2339453368985</c:v>
                </c:pt>
                <c:pt idx="458">
                  <c:v>17.147093799030198</c:v>
                </c:pt>
                <c:pt idx="459">
                  <c:v>17.2339453368985</c:v>
                </c:pt>
                <c:pt idx="460">
                  <c:v>17.2339453368985</c:v>
                </c:pt>
                <c:pt idx="461">
                  <c:v>17.2628774923161</c:v>
                </c:pt>
                <c:pt idx="462">
                  <c:v>17.2339453368985</c:v>
                </c:pt>
                <c:pt idx="463">
                  <c:v>17.205004022099502</c:v>
                </c:pt>
                <c:pt idx="464">
                  <c:v>17.205004022099502</c:v>
                </c:pt>
                <c:pt idx="465">
                  <c:v>17.205004022099502</c:v>
                </c:pt>
                <c:pt idx="466">
                  <c:v>17.2628774923161</c:v>
                </c:pt>
                <c:pt idx="467">
                  <c:v>17.2628774923161</c:v>
                </c:pt>
                <c:pt idx="468">
                  <c:v>17.2339453368985</c:v>
                </c:pt>
                <c:pt idx="469">
                  <c:v>17.205004022099502</c:v>
                </c:pt>
                <c:pt idx="470">
                  <c:v>17.205004022099502</c:v>
                </c:pt>
                <c:pt idx="471">
                  <c:v>17.205004022099502</c:v>
                </c:pt>
                <c:pt idx="472">
                  <c:v>17.1760535191016</c:v>
                </c:pt>
                <c:pt idx="473">
                  <c:v>17.2339453368985</c:v>
                </c:pt>
                <c:pt idx="474">
                  <c:v>17.291800517112801</c:v>
                </c:pt>
                <c:pt idx="475">
                  <c:v>17.2339453368985</c:v>
                </c:pt>
                <c:pt idx="476">
                  <c:v>17.291800517112801</c:v>
                </c:pt>
                <c:pt idx="477">
                  <c:v>17.1181248329531</c:v>
                </c:pt>
                <c:pt idx="478">
                  <c:v>17.2339453368985</c:v>
                </c:pt>
                <c:pt idx="479">
                  <c:v>17.291800517112801</c:v>
                </c:pt>
                <c:pt idx="480">
                  <c:v>17.1760535191016</c:v>
                </c:pt>
                <c:pt idx="481">
                  <c:v>17.205004022099502</c:v>
                </c:pt>
                <c:pt idx="482">
                  <c:v>17.2339453368985</c:v>
                </c:pt>
                <c:pt idx="483">
                  <c:v>17.147093799030198</c:v>
                </c:pt>
                <c:pt idx="484">
                  <c:v>17.205004022099502</c:v>
                </c:pt>
                <c:pt idx="485">
                  <c:v>17.2339453368985</c:v>
                </c:pt>
                <c:pt idx="486">
                  <c:v>17.2339453368985</c:v>
                </c:pt>
                <c:pt idx="487">
                  <c:v>17.2339453368985</c:v>
                </c:pt>
                <c:pt idx="488">
                  <c:v>17.205004022099502</c:v>
                </c:pt>
                <c:pt idx="489">
                  <c:v>17.147093799030198</c:v>
                </c:pt>
                <c:pt idx="490">
                  <c:v>17.1760535191016</c:v>
                </c:pt>
                <c:pt idx="491">
                  <c:v>17.1760535191016</c:v>
                </c:pt>
                <c:pt idx="492">
                  <c:v>17.1760535191016</c:v>
                </c:pt>
                <c:pt idx="493">
                  <c:v>17.205004022099502</c:v>
                </c:pt>
                <c:pt idx="494">
                  <c:v>17.2339453368985</c:v>
                </c:pt>
                <c:pt idx="495">
                  <c:v>17.1760535191016</c:v>
                </c:pt>
                <c:pt idx="496">
                  <c:v>17.147093799030198</c:v>
                </c:pt>
                <c:pt idx="497">
                  <c:v>17.1760535191016</c:v>
                </c:pt>
                <c:pt idx="498">
                  <c:v>17.2339453368985</c:v>
                </c:pt>
                <c:pt idx="499">
                  <c:v>17.2339453368985</c:v>
                </c:pt>
                <c:pt idx="500">
                  <c:v>17.2628774923161</c:v>
                </c:pt>
                <c:pt idx="501">
                  <c:v>17.205004022099502</c:v>
                </c:pt>
                <c:pt idx="502">
                  <c:v>17.205004022099502</c:v>
                </c:pt>
                <c:pt idx="503">
                  <c:v>17.1760535191016</c:v>
                </c:pt>
                <c:pt idx="504">
                  <c:v>17.1760535191016</c:v>
                </c:pt>
                <c:pt idx="505">
                  <c:v>17.2339453368985</c:v>
                </c:pt>
                <c:pt idx="506">
                  <c:v>17.205004022099502</c:v>
                </c:pt>
                <c:pt idx="507">
                  <c:v>17.1760535191016</c:v>
                </c:pt>
                <c:pt idx="508">
                  <c:v>17.147093799030198</c:v>
                </c:pt>
                <c:pt idx="509">
                  <c:v>17.1760535191016</c:v>
                </c:pt>
                <c:pt idx="510">
                  <c:v>17.1760535191016</c:v>
                </c:pt>
                <c:pt idx="511">
                  <c:v>17.1760535191016</c:v>
                </c:pt>
                <c:pt idx="512">
                  <c:v>17.147093799030198</c:v>
                </c:pt>
                <c:pt idx="513">
                  <c:v>17.089146591880802</c:v>
                </c:pt>
                <c:pt idx="514">
                  <c:v>17.1760535191016</c:v>
                </c:pt>
                <c:pt idx="515">
                  <c:v>17.205004022099502</c:v>
                </c:pt>
                <c:pt idx="516">
                  <c:v>17.1760535191016</c:v>
                </c:pt>
                <c:pt idx="517">
                  <c:v>17.147093799030198</c:v>
                </c:pt>
                <c:pt idx="518">
                  <c:v>17.1760535191016</c:v>
                </c:pt>
                <c:pt idx="519">
                  <c:v>17.205004022099502</c:v>
                </c:pt>
                <c:pt idx="520">
                  <c:v>17.205004022099502</c:v>
                </c:pt>
                <c:pt idx="521">
                  <c:v>17.089146591880802</c:v>
                </c:pt>
                <c:pt idx="522">
                  <c:v>17.1760535191016</c:v>
                </c:pt>
                <c:pt idx="523">
                  <c:v>17.1760535191016</c:v>
                </c:pt>
                <c:pt idx="524">
                  <c:v>17.1181248329531</c:v>
                </c:pt>
                <c:pt idx="525">
                  <c:v>17.1760535191016</c:v>
                </c:pt>
                <c:pt idx="526">
                  <c:v>17.2339453368985</c:v>
                </c:pt>
                <c:pt idx="527">
                  <c:v>17.205004022099502</c:v>
                </c:pt>
                <c:pt idx="528">
                  <c:v>17.089146591880802</c:v>
                </c:pt>
                <c:pt idx="529">
                  <c:v>17.1181248329531</c:v>
                </c:pt>
                <c:pt idx="530">
                  <c:v>17.4074018833231</c:v>
                </c:pt>
                <c:pt idx="531">
                  <c:v>17.1760535191016</c:v>
                </c:pt>
                <c:pt idx="532">
                  <c:v>17.089146591880802</c:v>
                </c:pt>
                <c:pt idx="533">
                  <c:v>17.2339453368985</c:v>
                </c:pt>
                <c:pt idx="534">
                  <c:v>17.1181248329531</c:v>
                </c:pt>
                <c:pt idx="535">
                  <c:v>17.147093799030198</c:v>
                </c:pt>
                <c:pt idx="536">
                  <c:v>17.1760535191016</c:v>
                </c:pt>
                <c:pt idx="537">
                  <c:v>17.1181248329531</c:v>
                </c:pt>
                <c:pt idx="538">
                  <c:v>17.089146591880802</c:v>
                </c:pt>
                <c:pt idx="539">
                  <c:v>17.147093799030198</c:v>
                </c:pt>
                <c:pt idx="540">
                  <c:v>17.2628774923161</c:v>
                </c:pt>
                <c:pt idx="541">
                  <c:v>17.1181248329531</c:v>
                </c:pt>
                <c:pt idx="542">
                  <c:v>17.1760535191016</c:v>
                </c:pt>
                <c:pt idx="543">
                  <c:v>17.205004022099502</c:v>
                </c:pt>
                <c:pt idx="544">
                  <c:v>17.1760535191016</c:v>
                </c:pt>
                <c:pt idx="545">
                  <c:v>17.147093799030198</c:v>
                </c:pt>
                <c:pt idx="546">
                  <c:v>17.2339453368985</c:v>
                </c:pt>
                <c:pt idx="547">
                  <c:v>17.147093799030198</c:v>
                </c:pt>
                <c:pt idx="548">
                  <c:v>17.147093799030198</c:v>
                </c:pt>
                <c:pt idx="549">
                  <c:v>17.1181248329531</c:v>
                </c:pt>
                <c:pt idx="550">
                  <c:v>17.089146591880802</c:v>
                </c:pt>
                <c:pt idx="551">
                  <c:v>17.147093799030198</c:v>
                </c:pt>
                <c:pt idx="552">
                  <c:v>17.205004022099502</c:v>
                </c:pt>
                <c:pt idx="553">
                  <c:v>17.147093799030198</c:v>
                </c:pt>
                <c:pt idx="554">
                  <c:v>17.147093799030198</c:v>
                </c:pt>
                <c:pt idx="555">
                  <c:v>17.205004022099502</c:v>
                </c:pt>
                <c:pt idx="556">
                  <c:v>17.1760535191016</c:v>
                </c:pt>
                <c:pt idx="557">
                  <c:v>17.1760535191016</c:v>
                </c:pt>
                <c:pt idx="558">
                  <c:v>17.1760535191016</c:v>
                </c:pt>
                <c:pt idx="559">
                  <c:v>17.205004022099502</c:v>
                </c:pt>
                <c:pt idx="560">
                  <c:v>17.1760535191016</c:v>
                </c:pt>
                <c:pt idx="561">
                  <c:v>17.147093799030198</c:v>
                </c:pt>
                <c:pt idx="562">
                  <c:v>17.1181248329531</c:v>
                </c:pt>
                <c:pt idx="563">
                  <c:v>17.147093799030198</c:v>
                </c:pt>
                <c:pt idx="564">
                  <c:v>17.205004022099502</c:v>
                </c:pt>
                <c:pt idx="565">
                  <c:v>17.147093799030198</c:v>
                </c:pt>
                <c:pt idx="566">
                  <c:v>17.1181248329531</c:v>
                </c:pt>
                <c:pt idx="567">
                  <c:v>17.205004022099502</c:v>
                </c:pt>
                <c:pt idx="568">
                  <c:v>17.2339453368985</c:v>
                </c:pt>
                <c:pt idx="569">
                  <c:v>17.1760535191016</c:v>
                </c:pt>
                <c:pt idx="570">
                  <c:v>17.147093799030198</c:v>
                </c:pt>
                <c:pt idx="571">
                  <c:v>17.1760535191016</c:v>
                </c:pt>
                <c:pt idx="572">
                  <c:v>17.205004022099502</c:v>
                </c:pt>
                <c:pt idx="573">
                  <c:v>17.2339453368985</c:v>
                </c:pt>
                <c:pt idx="574">
                  <c:v>17.2339453368985</c:v>
                </c:pt>
                <c:pt idx="575">
                  <c:v>17.147093799030198</c:v>
                </c:pt>
                <c:pt idx="576">
                  <c:v>17.147093799030198</c:v>
                </c:pt>
                <c:pt idx="577">
                  <c:v>17.1181248329531</c:v>
                </c:pt>
                <c:pt idx="578">
                  <c:v>17.1760535191016</c:v>
                </c:pt>
                <c:pt idx="579">
                  <c:v>17.1181248329531</c:v>
                </c:pt>
                <c:pt idx="580">
                  <c:v>17.1181248329531</c:v>
                </c:pt>
                <c:pt idx="581">
                  <c:v>17.1760535191016</c:v>
                </c:pt>
                <c:pt idx="582">
                  <c:v>17.1760535191016</c:v>
                </c:pt>
                <c:pt idx="583">
                  <c:v>17.147093799030198</c:v>
                </c:pt>
                <c:pt idx="584">
                  <c:v>17.205004022099502</c:v>
                </c:pt>
                <c:pt idx="585">
                  <c:v>17.147093799030198</c:v>
                </c:pt>
                <c:pt idx="586">
                  <c:v>17.2339453368985</c:v>
                </c:pt>
                <c:pt idx="587">
                  <c:v>17.1181248329531</c:v>
                </c:pt>
                <c:pt idx="588">
                  <c:v>17.147093799030198</c:v>
                </c:pt>
                <c:pt idx="589">
                  <c:v>17.147093799030198</c:v>
                </c:pt>
                <c:pt idx="590">
                  <c:v>17.205004022099502</c:v>
                </c:pt>
                <c:pt idx="591">
                  <c:v>17.1181248329531</c:v>
                </c:pt>
                <c:pt idx="592">
                  <c:v>17.089146591880802</c:v>
                </c:pt>
                <c:pt idx="593">
                  <c:v>17.1181248329531</c:v>
                </c:pt>
                <c:pt idx="594">
                  <c:v>17.1760535191016</c:v>
                </c:pt>
                <c:pt idx="595">
                  <c:v>17.060159046765801</c:v>
                </c:pt>
                <c:pt idx="596">
                  <c:v>17.1760535191016</c:v>
                </c:pt>
                <c:pt idx="597">
                  <c:v>17.1181248329531</c:v>
                </c:pt>
                <c:pt idx="598">
                  <c:v>17.147093799030198</c:v>
                </c:pt>
                <c:pt idx="599">
                  <c:v>17.205004022099502</c:v>
                </c:pt>
                <c:pt idx="600">
                  <c:v>17.1760535191016</c:v>
                </c:pt>
                <c:pt idx="601">
                  <c:v>17.089146591880802</c:v>
                </c:pt>
                <c:pt idx="602">
                  <c:v>17.089146591880802</c:v>
                </c:pt>
                <c:pt idx="603">
                  <c:v>17.1181248329531</c:v>
                </c:pt>
                <c:pt idx="604">
                  <c:v>17.147093799030198</c:v>
                </c:pt>
                <c:pt idx="605">
                  <c:v>17.147093799030198</c:v>
                </c:pt>
                <c:pt idx="606">
                  <c:v>17.147093799030198</c:v>
                </c:pt>
                <c:pt idx="607">
                  <c:v>17.147093799030198</c:v>
                </c:pt>
                <c:pt idx="608">
                  <c:v>17.1181248329531</c:v>
                </c:pt>
                <c:pt idx="609">
                  <c:v>17.1181248329531</c:v>
                </c:pt>
                <c:pt idx="610">
                  <c:v>17.147093799030198</c:v>
                </c:pt>
                <c:pt idx="611">
                  <c:v>17.1760535191016</c:v>
                </c:pt>
                <c:pt idx="612">
                  <c:v>17.205004022099502</c:v>
                </c:pt>
                <c:pt idx="613">
                  <c:v>17.1181248329531</c:v>
                </c:pt>
                <c:pt idx="614">
                  <c:v>17.147093799030198</c:v>
                </c:pt>
                <c:pt idx="615">
                  <c:v>17.089146591880802</c:v>
                </c:pt>
                <c:pt idx="616">
                  <c:v>17.1181248329531</c:v>
                </c:pt>
                <c:pt idx="617">
                  <c:v>17.147093799030198</c:v>
                </c:pt>
                <c:pt idx="618">
                  <c:v>17.205004022099502</c:v>
                </c:pt>
                <c:pt idx="619">
                  <c:v>17.205004022099502</c:v>
                </c:pt>
                <c:pt idx="620">
                  <c:v>17.147093799030198</c:v>
                </c:pt>
                <c:pt idx="621">
                  <c:v>17.1181248329531</c:v>
                </c:pt>
                <c:pt idx="622">
                  <c:v>17.205004022099502</c:v>
                </c:pt>
                <c:pt idx="623">
                  <c:v>17.205004022099502</c:v>
                </c:pt>
                <c:pt idx="624">
                  <c:v>17.147093799030198</c:v>
                </c:pt>
                <c:pt idx="625">
                  <c:v>17.147093799030198</c:v>
                </c:pt>
                <c:pt idx="626">
                  <c:v>17.147093799030198</c:v>
                </c:pt>
                <c:pt idx="627">
                  <c:v>17.1181248329531</c:v>
                </c:pt>
                <c:pt idx="628">
                  <c:v>17.147093799030198</c:v>
                </c:pt>
                <c:pt idx="629">
                  <c:v>17.1760535191016</c:v>
                </c:pt>
                <c:pt idx="630">
                  <c:v>17.205004022099502</c:v>
                </c:pt>
                <c:pt idx="631">
                  <c:v>17.1760535191016</c:v>
                </c:pt>
                <c:pt idx="632">
                  <c:v>17.205004022099502</c:v>
                </c:pt>
                <c:pt idx="633">
                  <c:v>17.1181248329531</c:v>
                </c:pt>
                <c:pt idx="634">
                  <c:v>17.1760535191016</c:v>
                </c:pt>
                <c:pt idx="635">
                  <c:v>17.1760535191016</c:v>
                </c:pt>
                <c:pt idx="636">
                  <c:v>17.147093799030198</c:v>
                </c:pt>
                <c:pt idx="637">
                  <c:v>17.205004022099502</c:v>
                </c:pt>
                <c:pt idx="638">
                  <c:v>17.147093799030198</c:v>
                </c:pt>
                <c:pt idx="639">
                  <c:v>17.1760535191016</c:v>
                </c:pt>
                <c:pt idx="640">
                  <c:v>17.1181248329531</c:v>
                </c:pt>
                <c:pt idx="641">
                  <c:v>17.089146591880802</c:v>
                </c:pt>
                <c:pt idx="642">
                  <c:v>17.1760535191016</c:v>
                </c:pt>
                <c:pt idx="643">
                  <c:v>17.147093799030198</c:v>
                </c:pt>
                <c:pt idx="644">
                  <c:v>17.1760535191016</c:v>
                </c:pt>
                <c:pt idx="645">
                  <c:v>17.1760535191016</c:v>
                </c:pt>
                <c:pt idx="646">
                  <c:v>17.147093799030198</c:v>
                </c:pt>
                <c:pt idx="647">
                  <c:v>17.147093799030198</c:v>
                </c:pt>
                <c:pt idx="648">
                  <c:v>17.089146591880802</c:v>
                </c:pt>
                <c:pt idx="649">
                  <c:v>17.1181248329531</c:v>
                </c:pt>
                <c:pt idx="650">
                  <c:v>17.1760535191016</c:v>
                </c:pt>
                <c:pt idx="651">
                  <c:v>17.205004022099502</c:v>
                </c:pt>
                <c:pt idx="652">
                  <c:v>17.089146591880802</c:v>
                </c:pt>
                <c:pt idx="653">
                  <c:v>17.1181248329531</c:v>
                </c:pt>
                <c:pt idx="654">
                  <c:v>17.205004022099502</c:v>
                </c:pt>
                <c:pt idx="655">
                  <c:v>17.1181248329531</c:v>
                </c:pt>
                <c:pt idx="656">
                  <c:v>17.089146591880802</c:v>
                </c:pt>
                <c:pt idx="657">
                  <c:v>17.147093799030198</c:v>
                </c:pt>
                <c:pt idx="658">
                  <c:v>17.089146591880802</c:v>
                </c:pt>
                <c:pt idx="659">
                  <c:v>17.147093799030198</c:v>
                </c:pt>
                <c:pt idx="660">
                  <c:v>17.1181248329531</c:v>
                </c:pt>
                <c:pt idx="661">
                  <c:v>17.147093799030198</c:v>
                </c:pt>
                <c:pt idx="662">
                  <c:v>17.147093799030198</c:v>
                </c:pt>
                <c:pt idx="663">
                  <c:v>17.147093799030198</c:v>
                </c:pt>
                <c:pt idx="664">
                  <c:v>17.1760535191016</c:v>
                </c:pt>
                <c:pt idx="665">
                  <c:v>17.147093799030198</c:v>
                </c:pt>
                <c:pt idx="666">
                  <c:v>17.1760535191016</c:v>
                </c:pt>
                <c:pt idx="667">
                  <c:v>17.089146591880802</c:v>
                </c:pt>
                <c:pt idx="668">
                  <c:v>17.147093799030198</c:v>
                </c:pt>
                <c:pt idx="669">
                  <c:v>17.1181248329531</c:v>
                </c:pt>
                <c:pt idx="670">
                  <c:v>17.089146591880802</c:v>
                </c:pt>
                <c:pt idx="671">
                  <c:v>17.089146591880802</c:v>
                </c:pt>
                <c:pt idx="672">
                  <c:v>17.1760535191016</c:v>
                </c:pt>
                <c:pt idx="673">
                  <c:v>17.205004022099502</c:v>
                </c:pt>
                <c:pt idx="674">
                  <c:v>17.089146591880802</c:v>
                </c:pt>
                <c:pt idx="675">
                  <c:v>17.1760535191016</c:v>
                </c:pt>
                <c:pt idx="676">
                  <c:v>17.147093799030198</c:v>
                </c:pt>
                <c:pt idx="677">
                  <c:v>17.147093799030198</c:v>
                </c:pt>
                <c:pt idx="678">
                  <c:v>17.1181248329531</c:v>
                </c:pt>
                <c:pt idx="679">
                  <c:v>17.1760535191016</c:v>
                </c:pt>
                <c:pt idx="680">
                  <c:v>17.060159046765801</c:v>
                </c:pt>
                <c:pt idx="681">
                  <c:v>17.1760535191016</c:v>
                </c:pt>
                <c:pt idx="682">
                  <c:v>17.1760535191016</c:v>
                </c:pt>
                <c:pt idx="683">
                  <c:v>17.147093799030198</c:v>
                </c:pt>
                <c:pt idx="684">
                  <c:v>17.1760535191016</c:v>
                </c:pt>
                <c:pt idx="685">
                  <c:v>17.147093799030198</c:v>
                </c:pt>
                <c:pt idx="686">
                  <c:v>17.1181248329531</c:v>
                </c:pt>
                <c:pt idx="687">
                  <c:v>17.060159046765801</c:v>
                </c:pt>
                <c:pt idx="688">
                  <c:v>17.147093799030198</c:v>
                </c:pt>
                <c:pt idx="689">
                  <c:v>17.205004022099502</c:v>
                </c:pt>
                <c:pt idx="690">
                  <c:v>17.1181248329531</c:v>
                </c:pt>
                <c:pt idx="691">
                  <c:v>17.1760535191016</c:v>
                </c:pt>
                <c:pt idx="692">
                  <c:v>17.1181248329531</c:v>
                </c:pt>
                <c:pt idx="693">
                  <c:v>17.1760535191016</c:v>
                </c:pt>
                <c:pt idx="694">
                  <c:v>17.147093799030198</c:v>
                </c:pt>
                <c:pt idx="695">
                  <c:v>17.1760535191016</c:v>
                </c:pt>
                <c:pt idx="696">
                  <c:v>17.2339453368985</c:v>
                </c:pt>
                <c:pt idx="697">
                  <c:v>17.1181248329531</c:v>
                </c:pt>
                <c:pt idx="698">
                  <c:v>17.1760535191016</c:v>
                </c:pt>
                <c:pt idx="699">
                  <c:v>17.1760535191016</c:v>
                </c:pt>
                <c:pt idx="700">
                  <c:v>17.1181248329531</c:v>
                </c:pt>
                <c:pt idx="701">
                  <c:v>17.205004022099502</c:v>
                </c:pt>
                <c:pt idx="702">
                  <c:v>17.205004022099502</c:v>
                </c:pt>
                <c:pt idx="703">
                  <c:v>17.147093799030198</c:v>
                </c:pt>
                <c:pt idx="704">
                  <c:v>17.1760535191016</c:v>
                </c:pt>
                <c:pt idx="705">
                  <c:v>17.2339453368985</c:v>
                </c:pt>
                <c:pt idx="706">
                  <c:v>17.205004022099502</c:v>
                </c:pt>
                <c:pt idx="707">
                  <c:v>17.147093799030198</c:v>
                </c:pt>
                <c:pt idx="708">
                  <c:v>17.2339453368985</c:v>
                </c:pt>
                <c:pt idx="709">
                  <c:v>17.1760535191016</c:v>
                </c:pt>
                <c:pt idx="710">
                  <c:v>17.1181248329531</c:v>
                </c:pt>
                <c:pt idx="711">
                  <c:v>17.147093799030198</c:v>
                </c:pt>
                <c:pt idx="712">
                  <c:v>17.089146591880802</c:v>
                </c:pt>
                <c:pt idx="713">
                  <c:v>17.147093799030198</c:v>
                </c:pt>
                <c:pt idx="714">
                  <c:v>17.2339453368985</c:v>
                </c:pt>
                <c:pt idx="715">
                  <c:v>17.1760535191016</c:v>
                </c:pt>
                <c:pt idx="716">
                  <c:v>17.1760535191016</c:v>
                </c:pt>
                <c:pt idx="717">
                  <c:v>17.2339453368985</c:v>
                </c:pt>
                <c:pt idx="718">
                  <c:v>17.1181248329531</c:v>
                </c:pt>
                <c:pt idx="719">
                  <c:v>17.147093799030198</c:v>
                </c:pt>
                <c:pt idx="720">
                  <c:v>17.147093799030198</c:v>
                </c:pt>
                <c:pt idx="721">
                  <c:v>17.205004022099502</c:v>
                </c:pt>
                <c:pt idx="722">
                  <c:v>17.1760535191016</c:v>
                </c:pt>
                <c:pt idx="723">
                  <c:v>17.1760535191016</c:v>
                </c:pt>
                <c:pt idx="724">
                  <c:v>17.147093799030198</c:v>
                </c:pt>
                <c:pt idx="725">
                  <c:v>17.1760535191016</c:v>
                </c:pt>
                <c:pt idx="726">
                  <c:v>17.147093799030198</c:v>
                </c:pt>
                <c:pt idx="727">
                  <c:v>17.1760535191016</c:v>
                </c:pt>
                <c:pt idx="728">
                  <c:v>17.205004022099502</c:v>
                </c:pt>
                <c:pt idx="729">
                  <c:v>17.2339453368985</c:v>
                </c:pt>
                <c:pt idx="730">
                  <c:v>17.2339453368985</c:v>
                </c:pt>
                <c:pt idx="731">
                  <c:v>17.205004022099502</c:v>
                </c:pt>
                <c:pt idx="732">
                  <c:v>17.147093799030198</c:v>
                </c:pt>
                <c:pt idx="733">
                  <c:v>17.147093799030198</c:v>
                </c:pt>
                <c:pt idx="734">
                  <c:v>17.205004022099502</c:v>
                </c:pt>
                <c:pt idx="735">
                  <c:v>17.147093799030198</c:v>
                </c:pt>
                <c:pt idx="736">
                  <c:v>17.1181248329531</c:v>
                </c:pt>
                <c:pt idx="737">
                  <c:v>17.1181248329531</c:v>
                </c:pt>
                <c:pt idx="738">
                  <c:v>17.1181248329531</c:v>
                </c:pt>
                <c:pt idx="739">
                  <c:v>17.147093799030198</c:v>
                </c:pt>
                <c:pt idx="740">
                  <c:v>17.1181248329531</c:v>
                </c:pt>
                <c:pt idx="741">
                  <c:v>17.2339453368985</c:v>
                </c:pt>
                <c:pt idx="742">
                  <c:v>17.205004022099502</c:v>
                </c:pt>
                <c:pt idx="743">
                  <c:v>17.1760535191016</c:v>
                </c:pt>
                <c:pt idx="744">
                  <c:v>17.147093799030198</c:v>
                </c:pt>
                <c:pt idx="745">
                  <c:v>17.1760535191016</c:v>
                </c:pt>
                <c:pt idx="746">
                  <c:v>17.205004022099502</c:v>
                </c:pt>
                <c:pt idx="747">
                  <c:v>17.205004022099502</c:v>
                </c:pt>
                <c:pt idx="748">
                  <c:v>17.147093799030198</c:v>
                </c:pt>
                <c:pt idx="749">
                  <c:v>17.147093799030198</c:v>
                </c:pt>
                <c:pt idx="750">
                  <c:v>17.2339453368985</c:v>
                </c:pt>
                <c:pt idx="751">
                  <c:v>17.2339453368985</c:v>
                </c:pt>
                <c:pt idx="752">
                  <c:v>17.147093799030198</c:v>
                </c:pt>
                <c:pt idx="753">
                  <c:v>17.1760535191016</c:v>
                </c:pt>
                <c:pt idx="754">
                  <c:v>17.2339453368985</c:v>
                </c:pt>
                <c:pt idx="755">
                  <c:v>17.2339453368985</c:v>
                </c:pt>
                <c:pt idx="756">
                  <c:v>17.1760535191016</c:v>
                </c:pt>
                <c:pt idx="757">
                  <c:v>17.205004022099502</c:v>
                </c:pt>
                <c:pt idx="758">
                  <c:v>17.060159046765801</c:v>
                </c:pt>
                <c:pt idx="759">
                  <c:v>17.1760535191016</c:v>
                </c:pt>
                <c:pt idx="760">
                  <c:v>17.2628774923161</c:v>
                </c:pt>
                <c:pt idx="761">
                  <c:v>17.205004022099502</c:v>
                </c:pt>
                <c:pt idx="762">
                  <c:v>17.2628774923161</c:v>
                </c:pt>
                <c:pt idx="763">
                  <c:v>17.147093799030198</c:v>
                </c:pt>
                <c:pt idx="764">
                  <c:v>17.205004022099502</c:v>
                </c:pt>
                <c:pt idx="765">
                  <c:v>17.147093799030198</c:v>
                </c:pt>
                <c:pt idx="766">
                  <c:v>17.2339453368985</c:v>
                </c:pt>
                <c:pt idx="767">
                  <c:v>17.2339453368985</c:v>
                </c:pt>
                <c:pt idx="768">
                  <c:v>17.2628774923161</c:v>
                </c:pt>
                <c:pt idx="769">
                  <c:v>17.205004022099502</c:v>
                </c:pt>
                <c:pt idx="770">
                  <c:v>17.147093799030198</c:v>
                </c:pt>
                <c:pt idx="771">
                  <c:v>17.2339453368985</c:v>
                </c:pt>
                <c:pt idx="772">
                  <c:v>17.1181248329531</c:v>
                </c:pt>
                <c:pt idx="773">
                  <c:v>17.205004022099502</c:v>
                </c:pt>
                <c:pt idx="774">
                  <c:v>17.1760535191016</c:v>
                </c:pt>
                <c:pt idx="775">
                  <c:v>17.205004022099502</c:v>
                </c:pt>
                <c:pt idx="776">
                  <c:v>17.205004022099502</c:v>
                </c:pt>
                <c:pt idx="777">
                  <c:v>17.1181248329531</c:v>
                </c:pt>
                <c:pt idx="778">
                  <c:v>17.089146591880802</c:v>
                </c:pt>
                <c:pt idx="779">
                  <c:v>17.147093799030198</c:v>
                </c:pt>
                <c:pt idx="780">
                  <c:v>17.1760535191016</c:v>
                </c:pt>
                <c:pt idx="781">
                  <c:v>17.205004022099502</c:v>
                </c:pt>
                <c:pt idx="782">
                  <c:v>17.205004022099502</c:v>
                </c:pt>
                <c:pt idx="783">
                  <c:v>17.147093799030198</c:v>
                </c:pt>
                <c:pt idx="784">
                  <c:v>17.205004022099502</c:v>
                </c:pt>
                <c:pt idx="785">
                  <c:v>17.1181248329531</c:v>
                </c:pt>
                <c:pt idx="786">
                  <c:v>17.147093799030198</c:v>
                </c:pt>
                <c:pt idx="787">
                  <c:v>17.2628774923161</c:v>
                </c:pt>
                <c:pt idx="788">
                  <c:v>17.147093799030198</c:v>
                </c:pt>
                <c:pt idx="789">
                  <c:v>17.378515094534599</c:v>
                </c:pt>
                <c:pt idx="790">
                  <c:v>17.1760535191016</c:v>
                </c:pt>
                <c:pt idx="791">
                  <c:v>17.205004022099502</c:v>
                </c:pt>
                <c:pt idx="792">
                  <c:v>17.205004022099502</c:v>
                </c:pt>
                <c:pt idx="793">
                  <c:v>17.2339453368985</c:v>
                </c:pt>
                <c:pt idx="794">
                  <c:v>17.205004022099502</c:v>
                </c:pt>
                <c:pt idx="795">
                  <c:v>17.2628774923161</c:v>
                </c:pt>
                <c:pt idx="796">
                  <c:v>17.205004022099502</c:v>
                </c:pt>
                <c:pt idx="797">
                  <c:v>17.205004022099502</c:v>
                </c:pt>
                <c:pt idx="798">
                  <c:v>17.1760535191016</c:v>
                </c:pt>
                <c:pt idx="799">
                  <c:v>17.205004022099502</c:v>
                </c:pt>
                <c:pt idx="800">
                  <c:v>17.2628774923161</c:v>
                </c:pt>
                <c:pt idx="801">
                  <c:v>17.2628774923161</c:v>
                </c:pt>
                <c:pt idx="802">
                  <c:v>17.2339453368985</c:v>
                </c:pt>
                <c:pt idx="803">
                  <c:v>17.2339453368985</c:v>
                </c:pt>
                <c:pt idx="804">
                  <c:v>17.2339453368985</c:v>
                </c:pt>
                <c:pt idx="805">
                  <c:v>17.1760535191016</c:v>
                </c:pt>
                <c:pt idx="806">
                  <c:v>17.1760535191016</c:v>
                </c:pt>
                <c:pt idx="807">
                  <c:v>17.147093799030198</c:v>
                </c:pt>
                <c:pt idx="808">
                  <c:v>17.205004022099502</c:v>
                </c:pt>
                <c:pt idx="809">
                  <c:v>17.205004022099502</c:v>
                </c:pt>
                <c:pt idx="810">
                  <c:v>17.147093799030198</c:v>
                </c:pt>
                <c:pt idx="811">
                  <c:v>17.1760535191016</c:v>
                </c:pt>
                <c:pt idx="812">
                  <c:v>17.205004022099502</c:v>
                </c:pt>
                <c:pt idx="813">
                  <c:v>17.205004022099502</c:v>
                </c:pt>
                <c:pt idx="814">
                  <c:v>17.2339453368985</c:v>
                </c:pt>
                <c:pt idx="815">
                  <c:v>17.2339453368985</c:v>
                </c:pt>
                <c:pt idx="816">
                  <c:v>17.147093799030198</c:v>
                </c:pt>
                <c:pt idx="817">
                  <c:v>17.2339453368985</c:v>
                </c:pt>
                <c:pt idx="818">
                  <c:v>17.147093799030198</c:v>
                </c:pt>
                <c:pt idx="819">
                  <c:v>17.147093799030198</c:v>
                </c:pt>
                <c:pt idx="820">
                  <c:v>17.2628774923161</c:v>
                </c:pt>
                <c:pt idx="821">
                  <c:v>17.2339453368985</c:v>
                </c:pt>
                <c:pt idx="822">
                  <c:v>17.2339453368985</c:v>
                </c:pt>
                <c:pt idx="823">
                  <c:v>17.1760535191016</c:v>
                </c:pt>
                <c:pt idx="824">
                  <c:v>17.1760535191016</c:v>
                </c:pt>
                <c:pt idx="825">
                  <c:v>17.1760535191016</c:v>
                </c:pt>
                <c:pt idx="826">
                  <c:v>17.1760535191016</c:v>
                </c:pt>
                <c:pt idx="827">
                  <c:v>17.291800517112801</c:v>
                </c:pt>
                <c:pt idx="828">
                  <c:v>17.2339453368985</c:v>
                </c:pt>
                <c:pt idx="829">
                  <c:v>17.1760535191016</c:v>
                </c:pt>
                <c:pt idx="830">
                  <c:v>17.1760535191016</c:v>
                </c:pt>
                <c:pt idx="831">
                  <c:v>17.1760535191016</c:v>
                </c:pt>
                <c:pt idx="832">
                  <c:v>17.147093799030198</c:v>
                </c:pt>
                <c:pt idx="833">
                  <c:v>17.2339453368985</c:v>
                </c:pt>
                <c:pt idx="834">
                  <c:v>17.2628774923161</c:v>
                </c:pt>
                <c:pt idx="835">
                  <c:v>17.1181248329531</c:v>
                </c:pt>
                <c:pt idx="836">
                  <c:v>17.1760535191016</c:v>
                </c:pt>
                <c:pt idx="837">
                  <c:v>17.2339453368985</c:v>
                </c:pt>
                <c:pt idx="838">
                  <c:v>17.1760535191016</c:v>
                </c:pt>
                <c:pt idx="839">
                  <c:v>17.1760535191016</c:v>
                </c:pt>
                <c:pt idx="840">
                  <c:v>17.2628774923161</c:v>
                </c:pt>
                <c:pt idx="841">
                  <c:v>17.205004022099502</c:v>
                </c:pt>
                <c:pt idx="842">
                  <c:v>17.1760535191016</c:v>
                </c:pt>
                <c:pt idx="843">
                  <c:v>17.1760535191016</c:v>
                </c:pt>
                <c:pt idx="844">
                  <c:v>17.147093799030198</c:v>
                </c:pt>
                <c:pt idx="845">
                  <c:v>17.1760535191016</c:v>
                </c:pt>
                <c:pt idx="846">
                  <c:v>17.2339453368985</c:v>
                </c:pt>
                <c:pt idx="847">
                  <c:v>17.147093799030198</c:v>
                </c:pt>
                <c:pt idx="848">
                  <c:v>17.205004022099502</c:v>
                </c:pt>
                <c:pt idx="849">
                  <c:v>17.147093799030198</c:v>
                </c:pt>
                <c:pt idx="850">
                  <c:v>17.205004022099502</c:v>
                </c:pt>
                <c:pt idx="851">
                  <c:v>17.205004022099502</c:v>
                </c:pt>
                <c:pt idx="852">
                  <c:v>17.2339453368985</c:v>
                </c:pt>
                <c:pt idx="853">
                  <c:v>17.2339453368985</c:v>
                </c:pt>
                <c:pt idx="854">
                  <c:v>17.205004022099502</c:v>
                </c:pt>
                <c:pt idx="855">
                  <c:v>17.2628774923161</c:v>
                </c:pt>
                <c:pt idx="856">
                  <c:v>17.2339453368985</c:v>
                </c:pt>
                <c:pt idx="857">
                  <c:v>17.2339453368985</c:v>
                </c:pt>
                <c:pt idx="858">
                  <c:v>17.205004022099502</c:v>
                </c:pt>
                <c:pt idx="859">
                  <c:v>17.320714439992599</c:v>
                </c:pt>
                <c:pt idx="860">
                  <c:v>17.2628774923161</c:v>
                </c:pt>
                <c:pt idx="861">
                  <c:v>17.2339453368985</c:v>
                </c:pt>
                <c:pt idx="862">
                  <c:v>17.2628774923161</c:v>
                </c:pt>
                <c:pt idx="863">
                  <c:v>17.2339453368985</c:v>
                </c:pt>
                <c:pt idx="864">
                  <c:v>17.2628774923161</c:v>
                </c:pt>
                <c:pt idx="865">
                  <c:v>17.2339453368985</c:v>
                </c:pt>
                <c:pt idx="866">
                  <c:v>17.2339453368985</c:v>
                </c:pt>
                <c:pt idx="867">
                  <c:v>17.291800517112801</c:v>
                </c:pt>
                <c:pt idx="868">
                  <c:v>17.1760535191016</c:v>
                </c:pt>
                <c:pt idx="869">
                  <c:v>17.2628774923161</c:v>
                </c:pt>
                <c:pt idx="870">
                  <c:v>17.2628774923161</c:v>
                </c:pt>
                <c:pt idx="871">
                  <c:v>17.291800517112801</c:v>
                </c:pt>
                <c:pt idx="872">
                  <c:v>17.2339453368985</c:v>
                </c:pt>
                <c:pt idx="873">
                  <c:v>17.2628774923161</c:v>
                </c:pt>
                <c:pt idx="874">
                  <c:v>17.205004022099502</c:v>
                </c:pt>
                <c:pt idx="875">
                  <c:v>17.2339453368985</c:v>
                </c:pt>
                <c:pt idx="876">
                  <c:v>17.205004022099502</c:v>
                </c:pt>
                <c:pt idx="877">
                  <c:v>17.2339453368985</c:v>
                </c:pt>
                <c:pt idx="878">
                  <c:v>17.2628774923161</c:v>
                </c:pt>
                <c:pt idx="879">
                  <c:v>17.320714439992599</c:v>
                </c:pt>
                <c:pt idx="880">
                  <c:v>17.2339453368985</c:v>
                </c:pt>
                <c:pt idx="881">
                  <c:v>17.2628774923161</c:v>
                </c:pt>
                <c:pt idx="882">
                  <c:v>17.2628774923161</c:v>
                </c:pt>
                <c:pt idx="883">
                  <c:v>17.205004022099502</c:v>
                </c:pt>
                <c:pt idx="884">
                  <c:v>17.2628774923161</c:v>
                </c:pt>
                <c:pt idx="885">
                  <c:v>17.2628774923161</c:v>
                </c:pt>
                <c:pt idx="886">
                  <c:v>17.205004022099502</c:v>
                </c:pt>
                <c:pt idx="887">
                  <c:v>17.205004022099502</c:v>
                </c:pt>
                <c:pt idx="888">
                  <c:v>17.1760535191016</c:v>
                </c:pt>
                <c:pt idx="889">
                  <c:v>17.2339453368985</c:v>
                </c:pt>
                <c:pt idx="890">
                  <c:v>17.2339453368985</c:v>
                </c:pt>
                <c:pt idx="891">
                  <c:v>17.291800517112801</c:v>
                </c:pt>
                <c:pt idx="892">
                  <c:v>17.2339453368985</c:v>
                </c:pt>
                <c:pt idx="893">
                  <c:v>17.320714439992599</c:v>
                </c:pt>
                <c:pt idx="894">
                  <c:v>17.2339453368985</c:v>
                </c:pt>
                <c:pt idx="895">
                  <c:v>17.2628774923161</c:v>
                </c:pt>
                <c:pt idx="896">
                  <c:v>17.2339453368985</c:v>
                </c:pt>
                <c:pt idx="897">
                  <c:v>17.147093799030198</c:v>
                </c:pt>
                <c:pt idx="898">
                  <c:v>17.2339453368985</c:v>
                </c:pt>
                <c:pt idx="899">
                  <c:v>17.205004022099502</c:v>
                </c:pt>
                <c:pt idx="900">
                  <c:v>17.1760535191016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9F-44D7-A90A-054A5F35A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826608"/>
        <c:axId val="276488976"/>
      </c:scatterChart>
      <c:valAx>
        <c:axId val="490826608"/>
        <c:scaling>
          <c:orientation val="minMax"/>
          <c:max val="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488976"/>
        <c:crosses val="autoZero"/>
        <c:crossBetween val="midCat"/>
      </c:valAx>
      <c:valAx>
        <c:axId val="276488976"/>
        <c:scaling>
          <c:orientation val="minMax"/>
          <c:max val="20"/>
          <c:min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82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Oplossingsenthalpie KCl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Coachlab1205a!$F$7:$F$672</c:f>
              <c:numCache>
                <c:formatCode>General</c:formatCode>
                <c:ptCount val="666"/>
                <c:pt idx="0">
                  <c:v>3</c:v>
                </c:pt>
                <c:pt idx="1">
                  <c:v>3.9999999999999956</c:v>
                </c:pt>
                <c:pt idx="2">
                  <c:v>4.9999999999999982</c:v>
                </c:pt>
                <c:pt idx="3">
                  <c:v>6</c:v>
                </c:pt>
                <c:pt idx="4">
                  <c:v>6.99999999999996</c:v>
                </c:pt>
                <c:pt idx="5">
                  <c:v>7.9999999999999796</c:v>
                </c:pt>
                <c:pt idx="6">
                  <c:v>9</c:v>
                </c:pt>
                <c:pt idx="7">
                  <c:v>9.9999999999999591</c:v>
                </c:pt>
                <c:pt idx="8">
                  <c:v>10.999999999999979</c:v>
                </c:pt>
                <c:pt idx="9">
                  <c:v>12</c:v>
                </c:pt>
                <c:pt idx="10">
                  <c:v>12.999999999999961</c:v>
                </c:pt>
                <c:pt idx="11">
                  <c:v>13.99999999999998</c:v>
                </c:pt>
                <c:pt idx="12">
                  <c:v>15</c:v>
                </c:pt>
                <c:pt idx="13">
                  <c:v>15.999999999999959</c:v>
                </c:pt>
                <c:pt idx="14">
                  <c:v>16.999999999999979</c:v>
                </c:pt>
                <c:pt idx="15">
                  <c:v>18</c:v>
                </c:pt>
                <c:pt idx="16">
                  <c:v>18.999999999999957</c:v>
                </c:pt>
                <c:pt idx="17">
                  <c:v>19.999999999999979</c:v>
                </c:pt>
                <c:pt idx="18">
                  <c:v>21</c:v>
                </c:pt>
                <c:pt idx="19">
                  <c:v>21.999999999999957</c:v>
                </c:pt>
                <c:pt idx="20">
                  <c:v>22.999999999999982</c:v>
                </c:pt>
                <c:pt idx="21">
                  <c:v>24</c:v>
                </c:pt>
                <c:pt idx="22">
                  <c:v>24.999999999999961</c:v>
                </c:pt>
                <c:pt idx="23">
                  <c:v>25.999999999999982</c:v>
                </c:pt>
                <c:pt idx="24">
                  <c:v>27</c:v>
                </c:pt>
                <c:pt idx="25">
                  <c:v>27.999999999999961</c:v>
                </c:pt>
                <c:pt idx="26">
                  <c:v>28.999999999999979</c:v>
                </c:pt>
                <c:pt idx="27">
                  <c:v>30</c:v>
                </c:pt>
                <c:pt idx="28">
                  <c:v>30.999999999999964</c:v>
                </c:pt>
                <c:pt idx="29">
                  <c:v>31.999999999999979</c:v>
                </c:pt>
                <c:pt idx="30">
                  <c:v>33</c:v>
                </c:pt>
                <c:pt idx="31">
                  <c:v>33.999999999999957</c:v>
                </c:pt>
                <c:pt idx="32">
                  <c:v>34.999999999999986</c:v>
                </c:pt>
                <c:pt idx="33">
                  <c:v>36</c:v>
                </c:pt>
                <c:pt idx="34">
                  <c:v>36.999999999999964</c:v>
                </c:pt>
                <c:pt idx="35">
                  <c:v>37.999999999999979</c:v>
                </c:pt>
                <c:pt idx="36">
                  <c:v>39</c:v>
                </c:pt>
                <c:pt idx="37">
                  <c:v>39.999999999999957</c:v>
                </c:pt>
                <c:pt idx="38">
                  <c:v>40.999999999999979</c:v>
                </c:pt>
                <c:pt idx="39">
                  <c:v>42</c:v>
                </c:pt>
                <c:pt idx="40">
                  <c:v>42.999999999999957</c:v>
                </c:pt>
                <c:pt idx="41">
                  <c:v>43.999999999999979</c:v>
                </c:pt>
                <c:pt idx="42">
                  <c:v>45</c:v>
                </c:pt>
                <c:pt idx="43">
                  <c:v>45.999999999999964</c:v>
                </c:pt>
                <c:pt idx="44">
                  <c:v>46.999999999999979</c:v>
                </c:pt>
                <c:pt idx="45">
                  <c:v>48</c:v>
                </c:pt>
                <c:pt idx="46">
                  <c:v>48.999999999999957</c:v>
                </c:pt>
                <c:pt idx="47">
                  <c:v>49.999999999999986</c:v>
                </c:pt>
                <c:pt idx="48">
                  <c:v>51</c:v>
                </c:pt>
                <c:pt idx="49">
                  <c:v>51.999999999999964</c:v>
                </c:pt>
                <c:pt idx="50">
                  <c:v>52.999999999999979</c:v>
                </c:pt>
                <c:pt idx="51">
                  <c:v>54</c:v>
                </c:pt>
                <c:pt idx="52">
                  <c:v>54.999999999999957</c:v>
                </c:pt>
                <c:pt idx="53">
                  <c:v>55.999999999999979</c:v>
                </c:pt>
                <c:pt idx="54">
                  <c:v>57</c:v>
                </c:pt>
                <c:pt idx="55">
                  <c:v>57.999999999999957</c:v>
                </c:pt>
                <c:pt idx="56">
                  <c:v>58.999999999999979</c:v>
                </c:pt>
                <c:pt idx="57">
                  <c:v>60</c:v>
                </c:pt>
                <c:pt idx="58">
                  <c:v>60.999999999999595</c:v>
                </c:pt>
                <c:pt idx="59">
                  <c:v>61.999999999999808</c:v>
                </c:pt>
                <c:pt idx="60">
                  <c:v>63</c:v>
                </c:pt>
                <c:pt idx="61">
                  <c:v>63.999999999999602</c:v>
                </c:pt>
                <c:pt idx="62">
                  <c:v>64.999999999999801</c:v>
                </c:pt>
                <c:pt idx="63">
                  <c:v>66</c:v>
                </c:pt>
                <c:pt idx="64">
                  <c:v>66.999999999999602</c:v>
                </c:pt>
                <c:pt idx="65">
                  <c:v>67.999999999999801</c:v>
                </c:pt>
                <c:pt idx="66">
                  <c:v>69</c:v>
                </c:pt>
                <c:pt idx="67">
                  <c:v>69.999999999999602</c:v>
                </c:pt>
                <c:pt idx="68">
                  <c:v>70.999999999999801</c:v>
                </c:pt>
                <c:pt idx="69">
                  <c:v>72</c:v>
                </c:pt>
                <c:pt idx="70">
                  <c:v>72.999999999999588</c:v>
                </c:pt>
                <c:pt idx="71">
                  <c:v>73.999999999999801</c:v>
                </c:pt>
                <c:pt idx="72">
                  <c:v>75</c:v>
                </c:pt>
                <c:pt idx="73">
                  <c:v>75.999999999999602</c:v>
                </c:pt>
                <c:pt idx="74">
                  <c:v>76.999999999999801</c:v>
                </c:pt>
                <c:pt idx="75">
                  <c:v>78</c:v>
                </c:pt>
                <c:pt idx="76">
                  <c:v>78.999999999999602</c:v>
                </c:pt>
                <c:pt idx="77">
                  <c:v>79.999999999999801</c:v>
                </c:pt>
                <c:pt idx="78">
                  <c:v>81</c:v>
                </c:pt>
                <c:pt idx="79">
                  <c:v>81.999999999999602</c:v>
                </c:pt>
                <c:pt idx="80">
                  <c:v>82.999999999999801</c:v>
                </c:pt>
                <c:pt idx="81">
                  <c:v>84</c:v>
                </c:pt>
                <c:pt idx="82">
                  <c:v>84.999999999999602</c:v>
                </c:pt>
                <c:pt idx="83">
                  <c:v>85.999999999999801</c:v>
                </c:pt>
                <c:pt idx="84">
                  <c:v>87</c:v>
                </c:pt>
                <c:pt idx="85">
                  <c:v>87.999999999999588</c:v>
                </c:pt>
                <c:pt idx="86">
                  <c:v>88.999999999999801</c:v>
                </c:pt>
                <c:pt idx="87">
                  <c:v>90</c:v>
                </c:pt>
                <c:pt idx="88">
                  <c:v>90.999999999999602</c:v>
                </c:pt>
                <c:pt idx="89">
                  <c:v>91.999999999999801</c:v>
                </c:pt>
                <c:pt idx="90">
                  <c:v>93</c:v>
                </c:pt>
                <c:pt idx="91">
                  <c:v>93.999999999999602</c:v>
                </c:pt>
                <c:pt idx="92">
                  <c:v>94.999999999999801</c:v>
                </c:pt>
                <c:pt idx="93">
                  <c:v>96</c:v>
                </c:pt>
                <c:pt idx="94">
                  <c:v>96.999999999999602</c:v>
                </c:pt>
                <c:pt idx="95">
                  <c:v>97.999999999999801</c:v>
                </c:pt>
                <c:pt idx="96">
                  <c:v>99</c:v>
                </c:pt>
                <c:pt idx="97">
                  <c:v>99.999999999999602</c:v>
                </c:pt>
                <c:pt idx="98">
                  <c:v>100.9999999999998</c:v>
                </c:pt>
                <c:pt idx="99">
                  <c:v>102</c:v>
                </c:pt>
                <c:pt idx="100">
                  <c:v>102.99999999999959</c:v>
                </c:pt>
                <c:pt idx="101">
                  <c:v>103.9999999999998</c:v>
                </c:pt>
                <c:pt idx="102">
                  <c:v>105</c:v>
                </c:pt>
                <c:pt idx="103">
                  <c:v>105.9999999999996</c:v>
                </c:pt>
                <c:pt idx="104">
                  <c:v>106.9999999999998</c:v>
                </c:pt>
                <c:pt idx="105">
                  <c:v>108</c:v>
                </c:pt>
                <c:pt idx="106">
                  <c:v>108.9999999999996</c:v>
                </c:pt>
                <c:pt idx="107">
                  <c:v>109.9999999999998</c:v>
                </c:pt>
                <c:pt idx="108">
                  <c:v>111</c:v>
                </c:pt>
                <c:pt idx="109">
                  <c:v>111.9999999999996</c:v>
                </c:pt>
                <c:pt idx="110">
                  <c:v>112.9999999999998</c:v>
                </c:pt>
                <c:pt idx="111">
                  <c:v>114</c:v>
                </c:pt>
                <c:pt idx="112">
                  <c:v>114.9999999999996</c:v>
                </c:pt>
                <c:pt idx="113">
                  <c:v>115.9999999999998</c:v>
                </c:pt>
                <c:pt idx="114">
                  <c:v>117</c:v>
                </c:pt>
                <c:pt idx="115">
                  <c:v>117.99999999999959</c:v>
                </c:pt>
                <c:pt idx="116">
                  <c:v>118.9999999999998</c:v>
                </c:pt>
                <c:pt idx="117">
                  <c:v>120</c:v>
                </c:pt>
                <c:pt idx="118">
                  <c:v>120.9999999999996</c:v>
                </c:pt>
                <c:pt idx="119">
                  <c:v>121.9999999999998</c:v>
                </c:pt>
                <c:pt idx="120">
                  <c:v>122.99999999999999</c:v>
                </c:pt>
                <c:pt idx="121">
                  <c:v>123.99999999999962</c:v>
                </c:pt>
                <c:pt idx="122">
                  <c:v>124.9999999999998</c:v>
                </c:pt>
                <c:pt idx="123">
                  <c:v>126</c:v>
                </c:pt>
                <c:pt idx="124">
                  <c:v>126.9999999999996</c:v>
                </c:pt>
                <c:pt idx="125">
                  <c:v>127.99999999999982</c:v>
                </c:pt>
                <c:pt idx="126">
                  <c:v>129</c:v>
                </c:pt>
                <c:pt idx="127">
                  <c:v>129.9999999999996</c:v>
                </c:pt>
                <c:pt idx="128">
                  <c:v>130.9999999999998</c:v>
                </c:pt>
                <c:pt idx="129">
                  <c:v>132</c:v>
                </c:pt>
                <c:pt idx="130">
                  <c:v>132.9999999999996</c:v>
                </c:pt>
                <c:pt idx="131">
                  <c:v>133.9999999999998</c:v>
                </c:pt>
                <c:pt idx="132">
                  <c:v>135</c:v>
                </c:pt>
                <c:pt idx="133">
                  <c:v>135.9999999999996</c:v>
                </c:pt>
                <c:pt idx="134">
                  <c:v>136.9999999999998</c:v>
                </c:pt>
                <c:pt idx="135">
                  <c:v>138</c:v>
                </c:pt>
                <c:pt idx="136">
                  <c:v>138.9999999999996</c:v>
                </c:pt>
                <c:pt idx="137">
                  <c:v>139.9999999999998</c:v>
                </c:pt>
                <c:pt idx="138">
                  <c:v>141</c:v>
                </c:pt>
                <c:pt idx="139">
                  <c:v>141.9999999999996</c:v>
                </c:pt>
                <c:pt idx="140">
                  <c:v>142.9999999999998</c:v>
                </c:pt>
                <c:pt idx="141">
                  <c:v>144</c:v>
                </c:pt>
                <c:pt idx="142">
                  <c:v>144.9999999999996</c:v>
                </c:pt>
                <c:pt idx="143">
                  <c:v>145.9999999999998</c:v>
                </c:pt>
                <c:pt idx="144">
                  <c:v>147</c:v>
                </c:pt>
                <c:pt idx="145">
                  <c:v>147.9999999999996</c:v>
                </c:pt>
                <c:pt idx="146">
                  <c:v>148.9999999999998</c:v>
                </c:pt>
                <c:pt idx="147">
                  <c:v>150</c:v>
                </c:pt>
                <c:pt idx="148">
                  <c:v>150.9999999999996</c:v>
                </c:pt>
                <c:pt idx="149">
                  <c:v>151.9999999999998</c:v>
                </c:pt>
                <c:pt idx="150">
                  <c:v>153</c:v>
                </c:pt>
                <c:pt idx="151">
                  <c:v>153.9999999999996</c:v>
                </c:pt>
                <c:pt idx="152">
                  <c:v>154.9999999999998</c:v>
                </c:pt>
                <c:pt idx="153">
                  <c:v>156</c:v>
                </c:pt>
                <c:pt idx="154">
                  <c:v>156.9999999999996</c:v>
                </c:pt>
                <c:pt idx="155">
                  <c:v>157.9999999999998</c:v>
                </c:pt>
                <c:pt idx="156">
                  <c:v>159</c:v>
                </c:pt>
                <c:pt idx="157">
                  <c:v>159.9999999999996</c:v>
                </c:pt>
                <c:pt idx="158">
                  <c:v>160.9999999999998</c:v>
                </c:pt>
                <c:pt idx="159">
                  <c:v>162</c:v>
                </c:pt>
                <c:pt idx="160">
                  <c:v>162.9999999999996</c:v>
                </c:pt>
                <c:pt idx="161">
                  <c:v>163.9999999999998</c:v>
                </c:pt>
                <c:pt idx="162">
                  <c:v>165</c:v>
                </c:pt>
                <c:pt idx="163">
                  <c:v>165.9999999999996</c:v>
                </c:pt>
                <c:pt idx="164">
                  <c:v>166.9999999999998</c:v>
                </c:pt>
                <c:pt idx="165">
                  <c:v>168</c:v>
                </c:pt>
                <c:pt idx="166">
                  <c:v>168.9999999999996</c:v>
                </c:pt>
                <c:pt idx="167">
                  <c:v>169.9999999999998</c:v>
                </c:pt>
                <c:pt idx="168">
                  <c:v>171</c:v>
                </c:pt>
                <c:pt idx="169">
                  <c:v>171.9999999999996</c:v>
                </c:pt>
                <c:pt idx="170">
                  <c:v>172.9999999999998</c:v>
                </c:pt>
                <c:pt idx="171">
                  <c:v>174</c:v>
                </c:pt>
                <c:pt idx="172">
                  <c:v>174.9999999999996</c:v>
                </c:pt>
                <c:pt idx="173">
                  <c:v>175.9999999999998</c:v>
                </c:pt>
                <c:pt idx="174">
                  <c:v>177</c:v>
                </c:pt>
                <c:pt idx="175">
                  <c:v>177.9999999999996</c:v>
                </c:pt>
                <c:pt idx="176">
                  <c:v>178.9999999999998</c:v>
                </c:pt>
                <c:pt idx="177">
                  <c:v>180</c:v>
                </c:pt>
                <c:pt idx="178">
                  <c:v>180.9999999999996</c:v>
                </c:pt>
                <c:pt idx="179">
                  <c:v>181.9999999999998</c:v>
                </c:pt>
                <c:pt idx="180">
                  <c:v>183</c:v>
                </c:pt>
                <c:pt idx="181">
                  <c:v>183.9999999999996</c:v>
                </c:pt>
                <c:pt idx="182">
                  <c:v>184.9999999999998</c:v>
                </c:pt>
                <c:pt idx="183">
                  <c:v>186</c:v>
                </c:pt>
                <c:pt idx="184">
                  <c:v>186.9999999999996</c:v>
                </c:pt>
                <c:pt idx="185">
                  <c:v>187.9999999999998</c:v>
                </c:pt>
                <c:pt idx="186">
                  <c:v>189</c:v>
                </c:pt>
                <c:pt idx="187">
                  <c:v>189.9999999999996</c:v>
                </c:pt>
                <c:pt idx="188">
                  <c:v>190.9999999999998</c:v>
                </c:pt>
                <c:pt idx="189">
                  <c:v>192</c:v>
                </c:pt>
                <c:pt idx="190">
                  <c:v>192.9999999999996</c:v>
                </c:pt>
                <c:pt idx="191">
                  <c:v>193.9999999999998</c:v>
                </c:pt>
                <c:pt idx="192">
                  <c:v>195</c:v>
                </c:pt>
                <c:pt idx="193">
                  <c:v>195.9999999999996</c:v>
                </c:pt>
                <c:pt idx="194">
                  <c:v>196.9999999999998</c:v>
                </c:pt>
                <c:pt idx="195">
                  <c:v>198</c:v>
                </c:pt>
                <c:pt idx="196">
                  <c:v>198.9999999999996</c:v>
                </c:pt>
                <c:pt idx="197">
                  <c:v>199.9999999999998</c:v>
                </c:pt>
                <c:pt idx="198">
                  <c:v>201</c:v>
                </c:pt>
                <c:pt idx="199">
                  <c:v>201.9999999999996</c:v>
                </c:pt>
                <c:pt idx="200">
                  <c:v>202.9999999999998</c:v>
                </c:pt>
                <c:pt idx="201">
                  <c:v>204</c:v>
                </c:pt>
                <c:pt idx="202">
                  <c:v>204.9999999999996</c:v>
                </c:pt>
                <c:pt idx="203">
                  <c:v>205.9999999999998</c:v>
                </c:pt>
                <c:pt idx="204">
                  <c:v>207</c:v>
                </c:pt>
                <c:pt idx="205">
                  <c:v>207.9999999999996</c:v>
                </c:pt>
                <c:pt idx="206">
                  <c:v>208.9999999999998</c:v>
                </c:pt>
                <c:pt idx="207">
                  <c:v>210</c:v>
                </c:pt>
                <c:pt idx="208">
                  <c:v>210.9999999999996</c:v>
                </c:pt>
                <c:pt idx="209">
                  <c:v>211.9999999999998</c:v>
                </c:pt>
                <c:pt idx="210">
                  <c:v>213</c:v>
                </c:pt>
                <c:pt idx="211">
                  <c:v>213.9999999999996</c:v>
                </c:pt>
                <c:pt idx="212">
                  <c:v>214.9999999999998</c:v>
                </c:pt>
                <c:pt idx="213">
                  <c:v>216</c:v>
                </c:pt>
                <c:pt idx="214">
                  <c:v>216.9999999999996</c:v>
                </c:pt>
                <c:pt idx="215">
                  <c:v>217.9999999999998</c:v>
                </c:pt>
                <c:pt idx="216">
                  <c:v>219</c:v>
                </c:pt>
                <c:pt idx="217">
                  <c:v>219.9999999999996</c:v>
                </c:pt>
                <c:pt idx="218">
                  <c:v>220.9999999999998</c:v>
                </c:pt>
                <c:pt idx="219">
                  <c:v>222</c:v>
                </c:pt>
                <c:pt idx="220">
                  <c:v>222.9999999999996</c:v>
                </c:pt>
                <c:pt idx="221">
                  <c:v>223.9999999999998</c:v>
                </c:pt>
                <c:pt idx="222">
                  <c:v>225</c:v>
                </c:pt>
                <c:pt idx="223">
                  <c:v>225.9999999999996</c:v>
                </c:pt>
                <c:pt idx="224">
                  <c:v>226.9999999999998</c:v>
                </c:pt>
                <c:pt idx="225">
                  <c:v>228</c:v>
                </c:pt>
                <c:pt idx="226">
                  <c:v>228.9999999999996</c:v>
                </c:pt>
                <c:pt idx="227">
                  <c:v>229.9999999999998</c:v>
                </c:pt>
                <c:pt idx="228">
                  <c:v>231</c:v>
                </c:pt>
                <c:pt idx="229">
                  <c:v>231.9999999999996</c:v>
                </c:pt>
                <c:pt idx="230">
                  <c:v>232.9999999999998</c:v>
                </c:pt>
                <c:pt idx="231">
                  <c:v>234</c:v>
                </c:pt>
                <c:pt idx="232">
                  <c:v>234.9999999999996</c:v>
                </c:pt>
                <c:pt idx="233">
                  <c:v>235.9999999999998</c:v>
                </c:pt>
                <c:pt idx="234">
                  <c:v>237</c:v>
                </c:pt>
                <c:pt idx="235">
                  <c:v>237.9999999999996</c:v>
                </c:pt>
                <c:pt idx="236">
                  <c:v>238.9999999999998</c:v>
                </c:pt>
                <c:pt idx="237">
                  <c:v>240</c:v>
                </c:pt>
                <c:pt idx="238">
                  <c:v>240.99999999999963</c:v>
                </c:pt>
                <c:pt idx="239">
                  <c:v>241.99999999999977</c:v>
                </c:pt>
                <c:pt idx="240">
                  <c:v>243</c:v>
                </c:pt>
                <c:pt idx="241">
                  <c:v>243.9999999999996</c:v>
                </c:pt>
                <c:pt idx="242">
                  <c:v>244.99999999999983</c:v>
                </c:pt>
                <c:pt idx="243">
                  <c:v>245.99999999999997</c:v>
                </c:pt>
                <c:pt idx="244">
                  <c:v>246.9999999999996</c:v>
                </c:pt>
                <c:pt idx="245">
                  <c:v>247.9999999999998</c:v>
                </c:pt>
                <c:pt idx="246">
                  <c:v>249.00000000000003</c:v>
                </c:pt>
                <c:pt idx="247">
                  <c:v>249.9999999999996</c:v>
                </c:pt>
                <c:pt idx="248">
                  <c:v>250.9999999999998</c:v>
                </c:pt>
                <c:pt idx="249">
                  <c:v>252</c:v>
                </c:pt>
                <c:pt idx="250">
                  <c:v>252.99999999999957</c:v>
                </c:pt>
                <c:pt idx="251">
                  <c:v>253.9999999999998</c:v>
                </c:pt>
                <c:pt idx="252">
                  <c:v>255</c:v>
                </c:pt>
                <c:pt idx="253">
                  <c:v>255.99999999999963</c:v>
                </c:pt>
                <c:pt idx="254">
                  <c:v>256.99999999999977</c:v>
                </c:pt>
                <c:pt idx="255">
                  <c:v>258</c:v>
                </c:pt>
                <c:pt idx="256">
                  <c:v>258.9999999999996</c:v>
                </c:pt>
                <c:pt idx="257">
                  <c:v>259.99999999999983</c:v>
                </c:pt>
                <c:pt idx="258">
                  <c:v>261</c:v>
                </c:pt>
                <c:pt idx="259">
                  <c:v>261.9999999999996</c:v>
                </c:pt>
                <c:pt idx="260">
                  <c:v>262.99999999999983</c:v>
                </c:pt>
                <c:pt idx="261">
                  <c:v>264</c:v>
                </c:pt>
                <c:pt idx="262">
                  <c:v>264.9999999999996</c:v>
                </c:pt>
                <c:pt idx="263">
                  <c:v>265.99999999999977</c:v>
                </c:pt>
                <c:pt idx="264">
                  <c:v>267</c:v>
                </c:pt>
                <c:pt idx="265">
                  <c:v>267.9999999999996</c:v>
                </c:pt>
                <c:pt idx="266">
                  <c:v>268.99999999999977</c:v>
                </c:pt>
                <c:pt idx="267">
                  <c:v>270</c:v>
                </c:pt>
                <c:pt idx="268">
                  <c:v>270.9999999999996</c:v>
                </c:pt>
                <c:pt idx="269">
                  <c:v>271.99999999999977</c:v>
                </c:pt>
                <c:pt idx="270">
                  <c:v>273</c:v>
                </c:pt>
                <c:pt idx="271">
                  <c:v>273.9999999999996</c:v>
                </c:pt>
                <c:pt idx="272">
                  <c:v>274.99999999999983</c:v>
                </c:pt>
                <c:pt idx="273">
                  <c:v>276</c:v>
                </c:pt>
                <c:pt idx="274">
                  <c:v>276.9999999999996</c:v>
                </c:pt>
                <c:pt idx="275">
                  <c:v>277.99999999999983</c:v>
                </c:pt>
                <c:pt idx="276">
                  <c:v>279</c:v>
                </c:pt>
                <c:pt idx="277">
                  <c:v>279.9999999999996</c:v>
                </c:pt>
                <c:pt idx="278">
                  <c:v>280.99999999999977</c:v>
                </c:pt>
                <c:pt idx="279">
                  <c:v>282</c:v>
                </c:pt>
                <c:pt idx="280">
                  <c:v>282.9999999999996</c:v>
                </c:pt>
                <c:pt idx="281">
                  <c:v>283.99999999999977</c:v>
                </c:pt>
                <c:pt idx="282">
                  <c:v>285</c:v>
                </c:pt>
                <c:pt idx="283">
                  <c:v>285.9999999999996</c:v>
                </c:pt>
                <c:pt idx="284">
                  <c:v>286.99999999999977</c:v>
                </c:pt>
                <c:pt idx="285">
                  <c:v>288</c:v>
                </c:pt>
                <c:pt idx="286">
                  <c:v>288.9999999999996</c:v>
                </c:pt>
                <c:pt idx="287">
                  <c:v>289.99999999999983</c:v>
                </c:pt>
                <c:pt idx="288">
                  <c:v>291</c:v>
                </c:pt>
                <c:pt idx="289">
                  <c:v>291.9999999999996</c:v>
                </c:pt>
                <c:pt idx="290">
                  <c:v>292.99999999999983</c:v>
                </c:pt>
                <c:pt idx="291">
                  <c:v>294</c:v>
                </c:pt>
                <c:pt idx="292">
                  <c:v>294.9999999999996</c:v>
                </c:pt>
                <c:pt idx="293">
                  <c:v>295.99999999999977</c:v>
                </c:pt>
                <c:pt idx="294">
                  <c:v>297</c:v>
                </c:pt>
                <c:pt idx="295">
                  <c:v>297.9999999999996</c:v>
                </c:pt>
                <c:pt idx="296">
                  <c:v>298.99999999999977</c:v>
                </c:pt>
                <c:pt idx="297">
                  <c:v>300</c:v>
                </c:pt>
                <c:pt idx="298">
                  <c:v>300.9999999999996</c:v>
                </c:pt>
                <c:pt idx="299">
                  <c:v>301.99999999999977</c:v>
                </c:pt>
                <c:pt idx="300">
                  <c:v>303</c:v>
                </c:pt>
                <c:pt idx="301">
                  <c:v>303.9999999999996</c:v>
                </c:pt>
                <c:pt idx="302">
                  <c:v>304.99999999999983</c:v>
                </c:pt>
                <c:pt idx="303">
                  <c:v>306</c:v>
                </c:pt>
                <c:pt idx="304">
                  <c:v>306.9999999999996</c:v>
                </c:pt>
                <c:pt idx="305">
                  <c:v>307.99999999999983</c:v>
                </c:pt>
                <c:pt idx="306">
                  <c:v>309</c:v>
                </c:pt>
                <c:pt idx="307">
                  <c:v>309.9999999999996</c:v>
                </c:pt>
                <c:pt idx="308">
                  <c:v>310.99999999999977</c:v>
                </c:pt>
                <c:pt idx="309">
                  <c:v>312</c:v>
                </c:pt>
                <c:pt idx="310">
                  <c:v>312.9999999999996</c:v>
                </c:pt>
                <c:pt idx="311">
                  <c:v>313.99999999999977</c:v>
                </c:pt>
                <c:pt idx="312">
                  <c:v>315</c:v>
                </c:pt>
                <c:pt idx="313">
                  <c:v>315.9999999999996</c:v>
                </c:pt>
                <c:pt idx="314">
                  <c:v>316.99999999999977</c:v>
                </c:pt>
                <c:pt idx="315">
                  <c:v>318</c:v>
                </c:pt>
                <c:pt idx="316">
                  <c:v>318.9999999999996</c:v>
                </c:pt>
                <c:pt idx="317">
                  <c:v>319.99999999999983</c:v>
                </c:pt>
                <c:pt idx="318">
                  <c:v>321</c:v>
                </c:pt>
                <c:pt idx="319">
                  <c:v>321.9999999999996</c:v>
                </c:pt>
                <c:pt idx="320">
                  <c:v>322.99999999999983</c:v>
                </c:pt>
                <c:pt idx="321">
                  <c:v>324</c:v>
                </c:pt>
                <c:pt idx="322">
                  <c:v>324.9999999999996</c:v>
                </c:pt>
                <c:pt idx="323">
                  <c:v>325.99999999999977</c:v>
                </c:pt>
                <c:pt idx="324">
                  <c:v>327</c:v>
                </c:pt>
                <c:pt idx="325">
                  <c:v>327.9999999999996</c:v>
                </c:pt>
                <c:pt idx="326">
                  <c:v>328.99999999999977</c:v>
                </c:pt>
                <c:pt idx="327">
                  <c:v>330</c:v>
                </c:pt>
                <c:pt idx="328">
                  <c:v>330.9999999999996</c:v>
                </c:pt>
                <c:pt idx="329">
                  <c:v>331.99999999999977</c:v>
                </c:pt>
                <c:pt idx="330">
                  <c:v>333</c:v>
                </c:pt>
                <c:pt idx="331">
                  <c:v>333.9999999999996</c:v>
                </c:pt>
                <c:pt idx="332">
                  <c:v>334.99999999999983</c:v>
                </c:pt>
                <c:pt idx="333">
                  <c:v>336</c:v>
                </c:pt>
                <c:pt idx="334">
                  <c:v>336.9999999999996</c:v>
                </c:pt>
                <c:pt idx="335">
                  <c:v>337.99999999999983</c:v>
                </c:pt>
                <c:pt idx="336">
                  <c:v>339</c:v>
                </c:pt>
                <c:pt idx="337">
                  <c:v>339.9999999999996</c:v>
                </c:pt>
                <c:pt idx="338">
                  <c:v>340.99999999999977</c:v>
                </c:pt>
                <c:pt idx="339">
                  <c:v>342</c:v>
                </c:pt>
                <c:pt idx="340">
                  <c:v>342.9999999999996</c:v>
                </c:pt>
                <c:pt idx="341">
                  <c:v>343.99999999999977</c:v>
                </c:pt>
                <c:pt idx="342">
                  <c:v>345</c:v>
                </c:pt>
                <c:pt idx="343">
                  <c:v>345.9999999999996</c:v>
                </c:pt>
                <c:pt idx="344">
                  <c:v>346.99999999999977</c:v>
                </c:pt>
                <c:pt idx="345">
                  <c:v>348</c:v>
                </c:pt>
                <c:pt idx="346">
                  <c:v>348.9999999999996</c:v>
                </c:pt>
                <c:pt idx="347">
                  <c:v>349.99999999999983</c:v>
                </c:pt>
                <c:pt idx="348">
                  <c:v>351</c:v>
                </c:pt>
                <c:pt idx="349">
                  <c:v>351.9999999999996</c:v>
                </c:pt>
                <c:pt idx="350">
                  <c:v>352.99999999999983</c:v>
                </c:pt>
                <c:pt idx="351">
                  <c:v>354</c:v>
                </c:pt>
                <c:pt idx="352">
                  <c:v>354.9999999999996</c:v>
                </c:pt>
                <c:pt idx="353">
                  <c:v>355.99999999999977</c:v>
                </c:pt>
                <c:pt idx="354">
                  <c:v>357</c:v>
                </c:pt>
                <c:pt idx="355">
                  <c:v>357.9999999999996</c:v>
                </c:pt>
                <c:pt idx="356">
                  <c:v>358.99999999999977</c:v>
                </c:pt>
                <c:pt idx="357">
                  <c:v>360</c:v>
                </c:pt>
                <c:pt idx="358">
                  <c:v>360.9999999999996</c:v>
                </c:pt>
                <c:pt idx="359">
                  <c:v>361.99999999999977</c:v>
                </c:pt>
                <c:pt idx="360">
                  <c:v>363</c:v>
                </c:pt>
                <c:pt idx="361">
                  <c:v>363.9999999999996</c:v>
                </c:pt>
                <c:pt idx="362">
                  <c:v>364.99999999999983</c:v>
                </c:pt>
                <c:pt idx="363">
                  <c:v>366</c:v>
                </c:pt>
                <c:pt idx="364">
                  <c:v>366.9999999999996</c:v>
                </c:pt>
                <c:pt idx="365">
                  <c:v>367.99999999999983</c:v>
                </c:pt>
                <c:pt idx="366">
                  <c:v>369</c:v>
                </c:pt>
                <c:pt idx="367">
                  <c:v>369.9999999999996</c:v>
                </c:pt>
                <c:pt idx="368">
                  <c:v>370.99999999999977</c:v>
                </c:pt>
                <c:pt idx="369">
                  <c:v>372</c:v>
                </c:pt>
                <c:pt idx="370">
                  <c:v>372.9999999999996</c:v>
                </c:pt>
                <c:pt idx="371">
                  <c:v>373.99999999999977</c:v>
                </c:pt>
                <c:pt idx="372">
                  <c:v>375</c:v>
                </c:pt>
                <c:pt idx="373">
                  <c:v>375.9999999999996</c:v>
                </c:pt>
                <c:pt idx="374">
                  <c:v>376.99999999999977</c:v>
                </c:pt>
                <c:pt idx="375">
                  <c:v>378</c:v>
                </c:pt>
                <c:pt idx="376">
                  <c:v>378.9999999999996</c:v>
                </c:pt>
                <c:pt idx="377">
                  <c:v>379.99999999999983</c:v>
                </c:pt>
                <c:pt idx="378">
                  <c:v>381</c:v>
                </c:pt>
                <c:pt idx="379">
                  <c:v>381.9999999999996</c:v>
                </c:pt>
                <c:pt idx="380">
                  <c:v>382.99999999999983</c:v>
                </c:pt>
                <c:pt idx="381">
                  <c:v>384</c:v>
                </c:pt>
                <c:pt idx="382">
                  <c:v>384.9999999999996</c:v>
                </c:pt>
                <c:pt idx="383">
                  <c:v>385.99999999999977</c:v>
                </c:pt>
                <c:pt idx="384">
                  <c:v>387</c:v>
                </c:pt>
                <c:pt idx="385">
                  <c:v>387.9999999999996</c:v>
                </c:pt>
                <c:pt idx="386">
                  <c:v>388.99999999999977</c:v>
                </c:pt>
                <c:pt idx="387">
                  <c:v>390</c:v>
                </c:pt>
                <c:pt idx="388">
                  <c:v>390.9999999999996</c:v>
                </c:pt>
                <c:pt idx="389">
                  <c:v>391.99999999999977</c:v>
                </c:pt>
                <c:pt idx="390">
                  <c:v>393</c:v>
                </c:pt>
                <c:pt idx="391">
                  <c:v>393.9999999999996</c:v>
                </c:pt>
                <c:pt idx="392">
                  <c:v>394.99999999999983</c:v>
                </c:pt>
                <c:pt idx="393">
                  <c:v>396</c:v>
                </c:pt>
                <c:pt idx="394">
                  <c:v>396.9999999999996</c:v>
                </c:pt>
                <c:pt idx="395">
                  <c:v>397.99999999999983</c:v>
                </c:pt>
                <c:pt idx="396">
                  <c:v>399</c:v>
                </c:pt>
                <c:pt idx="397">
                  <c:v>399.9999999999996</c:v>
                </c:pt>
                <c:pt idx="398">
                  <c:v>400.99999999999977</c:v>
                </c:pt>
                <c:pt idx="399">
                  <c:v>402</c:v>
                </c:pt>
                <c:pt idx="400">
                  <c:v>402.9999999999996</c:v>
                </c:pt>
                <c:pt idx="401">
                  <c:v>403.99999999999977</c:v>
                </c:pt>
                <c:pt idx="402">
                  <c:v>405</c:v>
                </c:pt>
                <c:pt idx="403">
                  <c:v>405.9999999999996</c:v>
                </c:pt>
                <c:pt idx="404">
                  <c:v>406.99999999999977</c:v>
                </c:pt>
                <c:pt idx="405">
                  <c:v>408</c:v>
                </c:pt>
                <c:pt idx="406">
                  <c:v>408.9999999999996</c:v>
                </c:pt>
                <c:pt idx="407">
                  <c:v>409.99999999999983</c:v>
                </c:pt>
                <c:pt idx="408">
                  <c:v>411</c:v>
                </c:pt>
                <c:pt idx="409">
                  <c:v>411.9999999999996</c:v>
                </c:pt>
                <c:pt idx="410">
                  <c:v>412.99999999999983</c:v>
                </c:pt>
                <c:pt idx="411">
                  <c:v>414</c:v>
                </c:pt>
                <c:pt idx="412">
                  <c:v>414.9999999999996</c:v>
                </c:pt>
                <c:pt idx="413">
                  <c:v>415.99999999999977</c:v>
                </c:pt>
                <c:pt idx="414">
                  <c:v>417</c:v>
                </c:pt>
                <c:pt idx="415">
                  <c:v>417.9999999999996</c:v>
                </c:pt>
                <c:pt idx="416">
                  <c:v>418.99999999999977</c:v>
                </c:pt>
                <c:pt idx="417">
                  <c:v>420</c:v>
                </c:pt>
                <c:pt idx="418">
                  <c:v>420.9999999999996</c:v>
                </c:pt>
                <c:pt idx="419">
                  <c:v>421.99999999999977</c:v>
                </c:pt>
                <c:pt idx="420">
                  <c:v>423</c:v>
                </c:pt>
                <c:pt idx="421">
                  <c:v>423.9999999999996</c:v>
                </c:pt>
                <c:pt idx="422">
                  <c:v>424.99999999999983</c:v>
                </c:pt>
                <c:pt idx="423">
                  <c:v>426</c:v>
                </c:pt>
                <c:pt idx="424">
                  <c:v>426.9999999999996</c:v>
                </c:pt>
                <c:pt idx="425">
                  <c:v>427.99999999999983</c:v>
                </c:pt>
                <c:pt idx="426">
                  <c:v>429</c:v>
                </c:pt>
                <c:pt idx="427">
                  <c:v>429.9999999999996</c:v>
                </c:pt>
                <c:pt idx="428">
                  <c:v>430.99999999999977</c:v>
                </c:pt>
                <c:pt idx="429">
                  <c:v>432</c:v>
                </c:pt>
                <c:pt idx="430">
                  <c:v>432.9999999999996</c:v>
                </c:pt>
                <c:pt idx="431">
                  <c:v>433.99999999999977</c:v>
                </c:pt>
                <c:pt idx="432">
                  <c:v>435</c:v>
                </c:pt>
                <c:pt idx="433">
                  <c:v>435.9999999999996</c:v>
                </c:pt>
                <c:pt idx="434">
                  <c:v>436.99999999999977</c:v>
                </c:pt>
                <c:pt idx="435">
                  <c:v>438</c:v>
                </c:pt>
                <c:pt idx="436">
                  <c:v>438.9999999999996</c:v>
                </c:pt>
                <c:pt idx="437">
                  <c:v>439.99999999999983</c:v>
                </c:pt>
                <c:pt idx="438">
                  <c:v>441</c:v>
                </c:pt>
                <c:pt idx="439">
                  <c:v>441.9999999999996</c:v>
                </c:pt>
                <c:pt idx="440">
                  <c:v>442.99999999999983</c:v>
                </c:pt>
                <c:pt idx="441">
                  <c:v>444</c:v>
                </c:pt>
                <c:pt idx="442">
                  <c:v>444.9999999999996</c:v>
                </c:pt>
                <c:pt idx="443">
                  <c:v>445.99999999999977</c:v>
                </c:pt>
                <c:pt idx="444">
                  <c:v>447</c:v>
                </c:pt>
                <c:pt idx="445">
                  <c:v>447.9999999999996</c:v>
                </c:pt>
                <c:pt idx="446">
                  <c:v>448.99999999999977</c:v>
                </c:pt>
                <c:pt idx="447">
                  <c:v>450</c:v>
                </c:pt>
                <c:pt idx="448">
                  <c:v>450.9999999999996</c:v>
                </c:pt>
                <c:pt idx="449">
                  <c:v>451.99999999999977</c:v>
                </c:pt>
                <c:pt idx="450">
                  <c:v>453</c:v>
                </c:pt>
                <c:pt idx="451">
                  <c:v>453.9999999999996</c:v>
                </c:pt>
                <c:pt idx="452">
                  <c:v>454.99999999999983</c:v>
                </c:pt>
                <c:pt idx="453">
                  <c:v>456</c:v>
                </c:pt>
                <c:pt idx="454">
                  <c:v>456.9999999999996</c:v>
                </c:pt>
                <c:pt idx="455">
                  <c:v>457.99999999999983</c:v>
                </c:pt>
                <c:pt idx="456">
                  <c:v>459</c:v>
                </c:pt>
                <c:pt idx="457">
                  <c:v>459.9999999999996</c:v>
                </c:pt>
                <c:pt idx="458">
                  <c:v>460.99999999999977</c:v>
                </c:pt>
                <c:pt idx="459">
                  <c:v>462</c:v>
                </c:pt>
                <c:pt idx="460">
                  <c:v>462.9999999999996</c:v>
                </c:pt>
                <c:pt idx="461">
                  <c:v>463.99999999999977</c:v>
                </c:pt>
                <c:pt idx="462">
                  <c:v>465</c:v>
                </c:pt>
                <c:pt idx="463">
                  <c:v>465.9999999999996</c:v>
                </c:pt>
                <c:pt idx="464">
                  <c:v>466.99999999999977</c:v>
                </c:pt>
                <c:pt idx="465">
                  <c:v>468</c:v>
                </c:pt>
                <c:pt idx="466">
                  <c:v>468.9999999999996</c:v>
                </c:pt>
                <c:pt idx="467">
                  <c:v>469.99999999999983</c:v>
                </c:pt>
                <c:pt idx="468">
                  <c:v>471</c:v>
                </c:pt>
                <c:pt idx="469">
                  <c:v>471.9999999999996</c:v>
                </c:pt>
                <c:pt idx="470">
                  <c:v>472.99999999999983</c:v>
                </c:pt>
                <c:pt idx="471">
                  <c:v>474</c:v>
                </c:pt>
                <c:pt idx="472">
                  <c:v>474.9999999999996</c:v>
                </c:pt>
                <c:pt idx="473">
                  <c:v>475.99999999999977</c:v>
                </c:pt>
                <c:pt idx="474">
                  <c:v>477</c:v>
                </c:pt>
                <c:pt idx="475">
                  <c:v>477.9999999999996</c:v>
                </c:pt>
                <c:pt idx="476">
                  <c:v>478.99999999999977</c:v>
                </c:pt>
                <c:pt idx="477">
                  <c:v>480</c:v>
                </c:pt>
                <c:pt idx="478">
                  <c:v>480.9999999999996</c:v>
                </c:pt>
                <c:pt idx="479">
                  <c:v>481.99999999999977</c:v>
                </c:pt>
                <c:pt idx="480">
                  <c:v>483.00000000000006</c:v>
                </c:pt>
                <c:pt idx="481">
                  <c:v>483.99999999999955</c:v>
                </c:pt>
                <c:pt idx="482">
                  <c:v>484.99999999999983</c:v>
                </c:pt>
                <c:pt idx="483">
                  <c:v>486</c:v>
                </c:pt>
                <c:pt idx="484">
                  <c:v>486.9999999999996</c:v>
                </c:pt>
                <c:pt idx="485">
                  <c:v>487.99999999999977</c:v>
                </c:pt>
                <c:pt idx="486">
                  <c:v>489</c:v>
                </c:pt>
                <c:pt idx="487">
                  <c:v>489.99999999999966</c:v>
                </c:pt>
                <c:pt idx="488">
                  <c:v>490.99999999999977</c:v>
                </c:pt>
                <c:pt idx="489">
                  <c:v>491.99999999999994</c:v>
                </c:pt>
                <c:pt idx="490">
                  <c:v>492.9999999999996</c:v>
                </c:pt>
                <c:pt idx="491">
                  <c:v>493.99999999999983</c:v>
                </c:pt>
                <c:pt idx="492">
                  <c:v>495</c:v>
                </c:pt>
                <c:pt idx="493">
                  <c:v>495.9999999999996</c:v>
                </c:pt>
                <c:pt idx="494">
                  <c:v>496.99999999999977</c:v>
                </c:pt>
                <c:pt idx="495">
                  <c:v>498.00000000000006</c:v>
                </c:pt>
                <c:pt idx="496">
                  <c:v>498.99999999999955</c:v>
                </c:pt>
                <c:pt idx="497">
                  <c:v>499.99999999999983</c:v>
                </c:pt>
                <c:pt idx="498">
                  <c:v>501</c:v>
                </c:pt>
                <c:pt idx="499">
                  <c:v>501.9999999999996</c:v>
                </c:pt>
                <c:pt idx="500">
                  <c:v>502.99999999999977</c:v>
                </c:pt>
                <c:pt idx="501">
                  <c:v>504</c:v>
                </c:pt>
                <c:pt idx="502">
                  <c:v>504.99999999999966</c:v>
                </c:pt>
                <c:pt idx="503">
                  <c:v>505.99999999999977</c:v>
                </c:pt>
                <c:pt idx="504">
                  <c:v>506.99999999999994</c:v>
                </c:pt>
                <c:pt idx="505">
                  <c:v>507.9999999999996</c:v>
                </c:pt>
                <c:pt idx="506">
                  <c:v>508.99999999999983</c:v>
                </c:pt>
                <c:pt idx="507">
                  <c:v>510</c:v>
                </c:pt>
                <c:pt idx="508">
                  <c:v>510.9999999999996</c:v>
                </c:pt>
                <c:pt idx="509">
                  <c:v>511.99999999999977</c:v>
                </c:pt>
                <c:pt idx="510">
                  <c:v>513</c:v>
                </c:pt>
                <c:pt idx="511">
                  <c:v>513.99999999999955</c:v>
                </c:pt>
                <c:pt idx="512">
                  <c:v>514.99999999999977</c:v>
                </c:pt>
                <c:pt idx="513">
                  <c:v>516</c:v>
                </c:pt>
                <c:pt idx="514">
                  <c:v>516.99999999999955</c:v>
                </c:pt>
                <c:pt idx="515">
                  <c:v>517.99999999999977</c:v>
                </c:pt>
                <c:pt idx="516">
                  <c:v>519</c:v>
                </c:pt>
                <c:pt idx="517">
                  <c:v>519.99999999999966</c:v>
                </c:pt>
                <c:pt idx="518">
                  <c:v>520.99999999999977</c:v>
                </c:pt>
                <c:pt idx="519">
                  <c:v>522</c:v>
                </c:pt>
                <c:pt idx="520">
                  <c:v>522.99999999999955</c:v>
                </c:pt>
                <c:pt idx="521">
                  <c:v>523.99999999999989</c:v>
                </c:pt>
                <c:pt idx="522">
                  <c:v>525</c:v>
                </c:pt>
                <c:pt idx="523">
                  <c:v>525.99999999999966</c:v>
                </c:pt>
                <c:pt idx="524">
                  <c:v>526.99999999999977</c:v>
                </c:pt>
                <c:pt idx="525">
                  <c:v>528</c:v>
                </c:pt>
                <c:pt idx="526">
                  <c:v>528.99999999999955</c:v>
                </c:pt>
                <c:pt idx="527">
                  <c:v>529.99999999999977</c:v>
                </c:pt>
                <c:pt idx="528">
                  <c:v>531</c:v>
                </c:pt>
                <c:pt idx="529">
                  <c:v>531.99999999999955</c:v>
                </c:pt>
                <c:pt idx="530">
                  <c:v>532.99999999999977</c:v>
                </c:pt>
                <c:pt idx="531">
                  <c:v>534</c:v>
                </c:pt>
                <c:pt idx="532">
                  <c:v>534.99999999999966</c:v>
                </c:pt>
                <c:pt idx="533">
                  <c:v>535.99999999999977</c:v>
                </c:pt>
                <c:pt idx="534">
                  <c:v>537</c:v>
                </c:pt>
                <c:pt idx="535">
                  <c:v>537.99999999999955</c:v>
                </c:pt>
                <c:pt idx="536">
                  <c:v>538.99999999999989</c:v>
                </c:pt>
                <c:pt idx="537">
                  <c:v>540</c:v>
                </c:pt>
                <c:pt idx="538">
                  <c:v>540.99999999999966</c:v>
                </c:pt>
                <c:pt idx="539">
                  <c:v>541.99999999999977</c:v>
                </c:pt>
                <c:pt idx="540">
                  <c:v>543</c:v>
                </c:pt>
                <c:pt idx="541">
                  <c:v>543.99999999999955</c:v>
                </c:pt>
                <c:pt idx="542">
                  <c:v>544.99999999999977</c:v>
                </c:pt>
                <c:pt idx="543">
                  <c:v>546</c:v>
                </c:pt>
                <c:pt idx="544">
                  <c:v>546.99999999999955</c:v>
                </c:pt>
                <c:pt idx="545">
                  <c:v>547.99999999999977</c:v>
                </c:pt>
                <c:pt idx="546">
                  <c:v>549</c:v>
                </c:pt>
                <c:pt idx="547">
                  <c:v>549.99999999999966</c:v>
                </c:pt>
                <c:pt idx="548">
                  <c:v>550.99999999999977</c:v>
                </c:pt>
                <c:pt idx="549">
                  <c:v>552</c:v>
                </c:pt>
                <c:pt idx="550">
                  <c:v>552.99999999999955</c:v>
                </c:pt>
                <c:pt idx="551">
                  <c:v>553.99999999999989</c:v>
                </c:pt>
                <c:pt idx="552">
                  <c:v>555</c:v>
                </c:pt>
                <c:pt idx="553">
                  <c:v>555.99999999999966</c:v>
                </c:pt>
                <c:pt idx="554">
                  <c:v>556.99999999999977</c:v>
                </c:pt>
                <c:pt idx="555">
                  <c:v>558</c:v>
                </c:pt>
                <c:pt idx="556">
                  <c:v>558.99999999999955</c:v>
                </c:pt>
                <c:pt idx="557">
                  <c:v>559.99999999999977</c:v>
                </c:pt>
                <c:pt idx="558">
                  <c:v>561</c:v>
                </c:pt>
                <c:pt idx="559">
                  <c:v>561.99999999999955</c:v>
                </c:pt>
                <c:pt idx="560">
                  <c:v>562.99999999999977</c:v>
                </c:pt>
                <c:pt idx="561">
                  <c:v>564</c:v>
                </c:pt>
                <c:pt idx="562">
                  <c:v>564.99999999999966</c:v>
                </c:pt>
                <c:pt idx="563">
                  <c:v>565.99999999999977</c:v>
                </c:pt>
                <c:pt idx="564">
                  <c:v>567</c:v>
                </c:pt>
                <c:pt idx="565">
                  <c:v>567.99999999999955</c:v>
                </c:pt>
                <c:pt idx="566">
                  <c:v>568.99999999999989</c:v>
                </c:pt>
                <c:pt idx="567">
                  <c:v>570</c:v>
                </c:pt>
                <c:pt idx="568">
                  <c:v>570.99999999999966</c:v>
                </c:pt>
                <c:pt idx="569">
                  <c:v>571.99999999999977</c:v>
                </c:pt>
                <c:pt idx="570">
                  <c:v>573</c:v>
                </c:pt>
                <c:pt idx="571">
                  <c:v>573.99999999999955</c:v>
                </c:pt>
                <c:pt idx="572">
                  <c:v>574.99999999999977</c:v>
                </c:pt>
                <c:pt idx="573">
                  <c:v>576</c:v>
                </c:pt>
                <c:pt idx="574">
                  <c:v>576.99999999999955</c:v>
                </c:pt>
                <c:pt idx="575">
                  <c:v>577.99999999999977</c:v>
                </c:pt>
                <c:pt idx="576">
                  <c:v>579</c:v>
                </c:pt>
                <c:pt idx="577">
                  <c:v>579.99999999999966</c:v>
                </c:pt>
                <c:pt idx="578">
                  <c:v>580.99999999999977</c:v>
                </c:pt>
                <c:pt idx="579">
                  <c:v>582</c:v>
                </c:pt>
                <c:pt idx="580">
                  <c:v>582.99999999999955</c:v>
                </c:pt>
                <c:pt idx="581">
                  <c:v>583.99999999999989</c:v>
                </c:pt>
                <c:pt idx="582">
                  <c:v>585</c:v>
                </c:pt>
                <c:pt idx="583">
                  <c:v>585.99999999999966</c:v>
                </c:pt>
                <c:pt idx="584">
                  <c:v>586.99999999999977</c:v>
                </c:pt>
                <c:pt idx="585">
                  <c:v>588</c:v>
                </c:pt>
                <c:pt idx="586">
                  <c:v>588.99999999999955</c:v>
                </c:pt>
                <c:pt idx="587">
                  <c:v>589.99999999999977</c:v>
                </c:pt>
                <c:pt idx="588">
                  <c:v>591</c:v>
                </c:pt>
                <c:pt idx="589">
                  <c:v>591.99999999999955</c:v>
                </c:pt>
                <c:pt idx="590">
                  <c:v>592.99999999999977</c:v>
                </c:pt>
                <c:pt idx="591">
                  <c:v>594</c:v>
                </c:pt>
                <c:pt idx="592">
                  <c:v>594.99999999999966</c:v>
                </c:pt>
                <c:pt idx="593">
                  <c:v>595.99999999999977</c:v>
                </c:pt>
                <c:pt idx="594">
                  <c:v>597</c:v>
                </c:pt>
                <c:pt idx="595">
                  <c:v>597.99999999999955</c:v>
                </c:pt>
                <c:pt idx="596">
                  <c:v>598.99999999999989</c:v>
                </c:pt>
                <c:pt idx="597">
                  <c:v>600</c:v>
                </c:pt>
                <c:pt idx="598">
                  <c:v>600.99999999999602</c:v>
                </c:pt>
                <c:pt idx="599">
                  <c:v>601.99999999999795</c:v>
                </c:pt>
                <c:pt idx="600">
                  <c:v>603</c:v>
                </c:pt>
                <c:pt idx="601">
                  <c:v>603.99999999999602</c:v>
                </c:pt>
                <c:pt idx="602">
                  <c:v>604.99999999999795</c:v>
                </c:pt>
                <c:pt idx="603">
                  <c:v>606</c:v>
                </c:pt>
                <c:pt idx="604">
                  <c:v>606.99999999999602</c:v>
                </c:pt>
                <c:pt idx="605">
                  <c:v>607.99999999999807</c:v>
                </c:pt>
                <c:pt idx="606">
                  <c:v>609</c:v>
                </c:pt>
                <c:pt idx="607">
                  <c:v>609.99999999999602</c:v>
                </c:pt>
                <c:pt idx="608">
                  <c:v>610.99999999999795</c:v>
                </c:pt>
                <c:pt idx="609">
                  <c:v>612</c:v>
                </c:pt>
                <c:pt idx="610">
                  <c:v>612.99999999999591</c:v>
                </c:pt>
                <c:pt idx="611">
                  <c:v>613.99999999999807</c:v>
                </c:pt>
                <c:pt idx="612">
                  <c:v>615</c:v>
                </c:pt>
                <c:pt idx="613">
                  <c:v>615.99999999999602</c:v>
                </c:pt>
                <c:pt idx="614">
                  <c:v>616.99999999999795</c:v>
                </c:pt>
                <c:pt idx="615">
                  <c:v>618</c:v>
                </c:pt>
                <c:pt idx="616">
                  <c:v>618.99999999999602</c:v>
                </c:pt>
                <c:pt idx="617">
                  <c:v>619.99999999999795</c:v>
                </c:pt>
                <c:pt idx="618">
                  <c:v>621</c:v>
                </c:pt>
                <c:pt idx="619">
                  <c:v>621.99999999999602</c:v>
                </c:pt>
                <c:pt idx="620">
                  <c:v>622.99999999999807</c:v>
                </c:pt>
                <c:pt idx="621">
                  <c:v>624</c:v>
                </c:pt>
                <c:pt idx="622">
                  <c:v>624.99999999999602</c:v>
                </c:pt>
                <c:pt idx="623">
                  <c:v>625.99999999999795</c:v>
                </c:pt>
                <c:pt idx="624">
                  <c:v>627</c:v>
                </c:pt>
                <c:pt idx="625">
                  <c:v>627.99999999999591</c:v>
                </c:pt>
                <c:pt idx="626">
                  <c:v>628.99999999999807</c:v>
                </c:pt>
                <c:pt idx="627">
                  <c:v>630</c:v>
                </c:pt>
                <c:pt idx="628">
                  <c:v>630.99999999999602</c:v>
                </c:pt>
                <c:pt idx="629">
                  <c:v>631.99999999999795</c:v>
                </c:pt>
                <c:pt idx="630">
                  <c:v>633</c:v>
                </c:pt>
                <c:pt idx="631">
                  <c:v>633.99999999999602</c:v>
                </c:pt>
                <c:pt idx="632">
                  <c:v>634.99999999999795</c:v>
                </c:pt>
                <c:pt idx="633">
                  <c:v>636</c:v>
                </c:pt>
                <c:pt idx="634">
                  <c:v>636.99999999999602</c:v>
                </c:pt>
                <c:pt idx="635">
                  <c:v>637.99999999999807</c:v>
                </c:pt>
                <c:pt idx="636">
                  <c:v>639</c:v>
                </c:pt>
                <c:pt idx="637">
                  <c:v>639.99999999999602</c:v>
                </c:pt>
                <c:pt idx="638">
                  <c:v>640.99999999999795</c:v>
                </c:pt>
                <c:pt idx="639">
                  <c:v>642</c:v>
                </c:pt>
                <c:pt idx="640">
                  <c:v>642.99999999999591</c:v>
                </c:pt>
                <c:pt idx="641">
                  <c:v>643.99999999999807</c:v>
                </c:pt>
                <c:pt idx="642">
                  <c:v>645</c:v>
                </c:pt>
                <c:pt idx="643">
                  <c:v>645.99999999999602</c:v>
                </c:pt>
                <c:pt idx="644">
                  <c:v>646.99999999999795</c:v>
                </c:pt>
                <c:pt idx="645">
                  <c:v>648</c:v>
                </c:pt>
                <c:pt idx="646">
                  <c:v>648.99999999999602</c:v>
                </c:pt>
                <c:pt idx="647">
                  <c:v>649.99999999999795</c:v>
                </c:pt>
                <c:pt idx="648">
                  <c:v>651</c:v>
                </c:pt>
                <c:pt idx="649">
                  <c:v>651.99999999999602</c:v>
                </c:pt>
                <c:pt idx="650">
                  <c:v>652.99999999999807</c:v>
                </c:pt>
                <c:pt idx="651">
                  <c:v>654</c:v>
                </c:pt>
                <c:pt idx="652">
                  <c:v>654.99999999999602</c:v>
                </c:pt>
                <c:pt idx="653">
                  <c:v>655.99999999999795</c:v>
                </c:pt>
                <c:pt idx="654">
                  <c:v>657</c:v>
                </c:pt>
                <c:pt idx="655">
                  <c:v>657.99999999999591</c:v>
                </c:pt>
                <c:pt idx="656">
                  <c:v>658.99999999999807</c:v>
                </c:pt>
                <c:pt idx="657">
                  <c:v>660</c:v>
                </c:pt>
                <c:pt idx="658">
                  <c:v>660.99999999999602</c:v>
                </c:pt>
                <c:pt idx="659">
                  <c:v>661.99999999999795</c:v>
                </c:pt>
                <c:pt idx="660">
                  <c:v>663</c:v>
                </c:pt>
                <c:pt idx="661">
                  <c:v>663.99999999999602</c:v>
                </c:pt>
                <c:pt idx="662">
                  <c:v>664.99999999999795</c:v>
                </c:pt>
                <c:pt idx="663">
                  <c:v>666</c:v>
                </c:pt>
                <c:pt idx="664">
                  <c:v>666.99999999999602</c:v>
                </c:pt>
                <c:pt idx="665">
                  <c:v>667.99999999999807</c:v>
                </c:pt>
              </c:numCache>
            </c:numRef>
          </c:xVal>
          <c:yVal>
            <c:numRef>
              <c:f>Coachlab1205a!$G$7:$G$672</c:f>
              <c:numCache>
                <c:formatCode>General</c:formatCode>
                <c:ptCount val="666"/>
                <c:pt idx="0">
                  <c:v>19.3237244352494</c:v>
                </c:pt>
                <c:pt idx="1">
                  <c:v>19.352062208282899</c:v>
                </c:pt>
                <c:pt idx="2">
                  <c:v>19.352062208282899</c:v>
                </c:pt>
                <c:pt idx="3">
                  <c:v>19.3237244352494</c:v>
                </c:pt>
                <c:pt idx="4">
                  <c:v>19.2953794664529</c:v>
                </c:pt>
                <c:pt idx="5">
                  <c:v>19.3237244352494</c:v>
                </c:pt>
                <c:pt idx="6">
                  <c:v>19.2953794664529</c:v>
                </c:pt>
                <c:pt idx="7">
                  <c:v>19.3237244352494</c:v>
                </c:pt>
                <c:pt idx="8">
                  <c:v>19.380392810715801</c:v>
                </c:pt>
                <c:pt idx="9">
                  <c:v>19.3237244352494</c:v>
                </c:pt>
                <c:pt idx="10">
                  <c:v>19.408716267668101</c:v>
                </c:pt>
                <c:pt idx="11">
                  <c:v>19.352062208282899</c:v>
                </c:pt>
                <c:pt idx="12">
                  <c:v>19.352062208282899</c:v>
                </c:pt>
                <c:pt idx="13">
                  <c:v>19.3237244352494</c:v>
                </c:pt>
                <c:pt idx="14">
                  <c:v>19.3237244352494</c:v>
                </c:pt>
                <c:pt idx="15">
                  <c:v>19.3237244352494</c:v>
                </c:pt>
                <c:pt idx="16">
                  <c:v>19.352062208282899</c:v>
                </c:pt>
                <c:pt idx="17">
                  <c:v>19.380392810715801</c:v>
                </c:pt>
                <c:pt idx="18">
                  <c:v>19.267027276688399</c:v>
                </c:pt>
                <c:pt idx="19">
                  <c:v>19.380392810715801</c:v>
                </c:pt>
                <c:pt idx="20">
                  <c:v>19.3237244352494</c:v>
                </c:pt>
                <c:pt idx="21">
                  <c:v>19.380392810715801</c:v>
                </c:pt>
                <c:pt idx="22">
                  <c:v>19.380392810715801</c:v>
                </c:pt>
                <c:pt idx="23">
                  <c:v>19.408716267668101</c:v>
                </c:pt>
                <c:pt idx="24">
                  <c:v>19.352062208282899</c:v>
                </c:pt>
                <c:pt idx="25">
                  <c:v>19.352062208282899</c:v>
                </c:pt>
                <c:pt idx="26">
                  <c:v>19.3237244352494</c:v>
                </c:pt>
                <c:pt idx="27">
                  <c:v>19.2953794664529</c:v>
                </c:pt>
                <c:pt idx="28">
                  <c:v>19.408716267668101</c:v>
                </c:pt>
                <c:pt idx="29">
                  <c:v>19.3237244352494</c:v>
                </c:pt>
                <c:pt idx="30">
                  <c:v>19.3237244352494</c:v>
                </c:pt>
                <c:pt idx="31">
                  <c:v>19.2953794664529</c:v>
                </c:pt>
                <c:pt idx="32">
                  <c:v>19.352062208282899</c:v>
                </c:pt>
                <c:pt idx="33">
                  <c:v>19.352062208282899</c:v>
                </c:pt>
                <c:pt idx="34">
                  <c:v>19.3237244352494</c:v>
                </c:pt>
                <c:pt idx="35">
                  <c:v>19.3237244352494</c:v>
                </c:pt>
                <c:pt idx="36">
                  <c:v>19.3237244352494</c:v>
                </c:pt>
                <c:pt idx="37">
                  <c:v>19.380392810715801</c:v>
                </c:pt>
                <c:pt idx="38">
                  <c:v>19.3237244352494</c:v>
                </c:pt>
                <c:pt idx="39">
                  <c:v>19.3237244352494</c:v>
                </c:pt>
                <c:pt idx="40">
                  <c:v>19.3237244352494</c:v>
                </c:pt>
                <c:pt idx="41">
                  <c:v>19.380392810715801</c:v>
                </c:pt>
                <c:pt idx="42">
                  <c:v>19.408716267668101</c:v>
                </c:pt>
                <c:pt idx="43">
                  <c:v>19.352062208282899</c:v>
                </c:pt>
                <c:pt idx="44">
                  <c:v>19.380392810715801</c:v>
                </c:pt>
                <c:pt idx="45">
                  <c:v>19.380392810715801</c:v>
                </c:pt>
                <c:pt idx="46">
                  <c:v>19.352062208282899</c:v>
                </c:pt>
                <c:pt idx="47">
                  <c:v>19.380392810715801</c:v>
                </c:pt>
                <c:pt idx="48">
                  <c:v>19.352062208282899</c:v>
                </c:pt>
                <c:pt idx="49">
                  <c:v>19.352062208282899</c:v>
                </c:pt>
                <c:pt idx="50">
                  <c:v>19.408716267668101</c:v>
                </c:pt>
                <c:pt idx="51">
                  <c:v>19.380392810715801</c:v>
                </c:pt>
                <c:pt idx="52">
                  <c:v>19.2953794664529</c:v>
                </c:pt>
                <c:pt idx="53">
                  <c:v>19.380392810715801</c:v>
                </c:pt>
                <c:pt idx="54">
                  <c:v>19.408716267668101</c:v>
                </c:pt>
                <c:pt idx="55">
                  <c:v>19.352062208282899</c:v>
                </c:pt>
                <c:pt idx="56">
                  <c:v>19.380392810715801</c:v>
                </c:pt>
                <c:pt idx="57">
                  <c:v>19.352062208282899</c:v>
                </c:pt>
                <c:pt idx="58">
                  <c:v>19.380392810715801</c:v>
                </c:pt>
                <c:pt idx="59">
                  <c:v>19.352062208282899</c:v>
                </c:pt>
                <c:pt idx="60">
                  <c:v>19.408716267668101</c:v>
                </c:pt>
                <c:pt idx="61">
                  <c:v>19.408716267668101</c:v>
                </c:pt>
                <c:pt idx="62">
                  <c:v>19.352062208282899</c:v>
                </c:pt>
                <c:pt idx="63">
                  <c:v>19.3237244352494</c:v>
                </c:pt>
                <c:pt idx="64">
                  <c:v>19.3237244352494</c:v>
                </c:pt>
                <c:pt idx="65">
                  <c:v>19.380392810715801</c:v>
                </c:pt>
                <c:pt idx="66">
                  <c:v>19.2953794664529</c:v>
                </c:pt>
                <c:pt idx="67">
                  <c:v>19.3237244352494</c:v>
                </c:pt>
                <c:pt idx="68">
                  <c:v>19.380392810715801</c:v>
                </c:pt>
                <c:pt idx="69">
                  <c:v>19.3237244352494</c:v>
                </c:pt>
                <c:pt idx="70">
                  <c:v>19.408716267668101</c:v>
                </c:pt>
                <c:pt idx="71">
                  <c:v>19.437032604217698</c:v>
                </c:pt>
                <c:pt idx="72">
                  <c:v>19.352062208282899</c:v>
                </c:pt>
                <c:pt idx="73">
                  <c:v>19.3237244352494</c:v>
                </c:pt>
                <c:pt idx="74">
                  <c:v>19.3237244352494</c:v>
                </c:pt>
                <c:pt idx="75">
                  <c:v>19.408716267668101</c:v>
                </c:pt>
                <c:pt idx="76">
                  <c:v>19.408716267668101</c:v>
                </c:pt>
                <c:pt idx="77">
                  <c:v>19.408716267668101</c:v>
                </c:pt>
                <c:pt idx="78">
                  <c:v>19.3237244352494</c:v>
                </c:pt>
                <c:pt idx="79">
                  <c:v>19.352062208282899</c:v>
                </c:pt>
                <c:pt idx="80">
                  <c:v>19.352062208282899</c:v>
                </c:pt>
                <c:pt idx="81">
                  <c:v>19.3237244352494</c:v>
                </c:pt>
                <c:pt idx="82">
                  <c:v>19.352062208282899</c:v>
                </c:pt>
                <c:pt idx="83">
                  <c:v>19.352062208282899</c:v>
                </c:pt>
                <c:pt idx="84">
                  <c:v>19.3237244352494</c:v>
                </c:pt>
                <c:pt idx="85">
                  <c:v>19.3237244352494</c:v>
                </c:pt>
                <c:pt idx="86">
                  <c:v>19.408716267668101</c:v>
                </c:pt>
                <c:pt idx="87">
                  <c:v>19.352062208282899</c:v>
                </c:pt>
                <c:pt idx="88">
                  <c:v>19.352062208282899</c:v>
                </c:pt>
                <c:pt idx="89">
                  <c:v>19.380392810715801</c:v>
                </c:pt>
                <c:pt idx="90">
                  <c:v>19.408716267668101</c:v>
                </c:pt>
                <c:pt idx="91">
                  <c:v>19.352062208282899</c:v>
                </c:pt>
                <c:pt idx="92">
                  <c:v>19.437032604217698</c:v>
                </c:pt>
                <c:pt idx="93">
                  <c:v>19.352062208282899</c:v>
                </c:pt>
                <c:pt idx="94">
                  <c:v>19.380392810715801</c:v>
                </c:pt>
                <c:pt idx="95">
                  <c:v>19.465341845400602</c:v>
                </c:pt>
                <c:pt idx="96">
                  <c:v>19.408716267668101</c:v>
                </c:pt>
                <c:pt idx="97">
                  <c:v>19.3237244352494</c:v>
                </c:pt>
                <c:pt idx="98">
                  <c:v>19.2953794664529</c:v>
                </c:pt>
                <c:pt idx="99">
                  <c:v>19.3237244352494</c:v>
                </c:pt>
                <c:pt idx="100">
                  <c:v>19.3237244352494</c:v>
                </c:pt>
                <c:pt idx="101">
                  <c:v>19.408716267668101</c:v>
                </c:pt>
                <c:pt idx="102">
                  <c:v>19.3237244352494</c:v>
                </c:pt>
                <c:pt idx="103">
                  <c:v>19.210301133222199</c:v>
                </c:pt>
                <c:pt idx="104">
                  <c:v>19.1251571281751</c:v>
                </c:pt>
                <c:pt idx="105">
                  <c:v>18.983102649966099</c:v>
                </c:pt>
                <c:pt idx="106">
                  <c:v>18.897780154947998</c:v>
                </c:pt>
                <c:pt idx="107">
                  <c:v>18.812389454061702</c:v>
                </c:pt>
                <c:pt idx="108">
                  <c:v>18.612875303765598</c:v>
                </c:pt>
                <c:pt idx="109">
                  <c:v>18.441557785553201</c:v>
                </c:pt>
                <c:pt idx="110">
                  <c:v>18.355791414145902</c:v>
                </c:pt>
                <c:pt idx="111">
                  <c:v>18.1840398475676</c:v>
                </c:pt>
                <c:pt idx="112">
                  <c:v>17.983287726315702</c:v>
                </c:pt>
                <c:pt idx="113">
                  <c:v>18.040687213208901</c:v>
                </c:pt>
                <c:pt idx="114">
                  <c:v>17.925854521526698</c:v>
                </c:pt>
                <c:pt idx="115">
                  <c:v>17.810886079529499</c:v>
                </c:pt>
                <c:pt idx="116">
                  <c:v>17.724569600163601</c:v>
                </c:pt>
                <c:pt idx="117">
                  <c:v>17.695780121436101</c:v>
                </c:pt>
                <c:pt idx="118">
                  <c:v>17.5805348680076</c:v>
                </c:pt>
                <c:pt idx="119">
                  <c:v>17.5517015799511</c:v>
                </c:pt>
                <c:pt idx="120">
                  <c:v>17.522859445797799</c:v>
                </c:pt>
                <c:pt idx="121">
                  <c:v>17.4940084373441</c:v>
                </c:pt>
                <c:pt idx="122">
                  <c:v>17.378515094534599</c:v>
                </c:pt>
                <c:pt idx="123">
                  <c:v>17.4074018833231</c:v>
                </c:pt>
                <c:pt idx="124">
                  <c:v>17.291800517112801</c:v>
                </c:pt>
                <c:pt idx="125">
                  <c:v>17.2628774923161</c:v>
                </c:pt>
                <c:pt idx="126">
                  <c:v>17.2339453368985</c:v>
                </c:pt>
                <c:pt idx="127">
                  <c:v>17.320714439992599</c:v>
                </c:pt>
                <c:pt idx="128">
                  <c:v>17.205004022099502</c:v>
                </c:pt>
                <c:pt idx="129">
                  <c:v>17.205004022099502</c:v>
                </c:pt>
                <c:pt idx="130">
                  <c:v>17.1760535191016</c:v>
                </c:pt>
                <c:pt idx="131">
                  <c:v>17.147093799030198</c:v>
                </c:pt>
                <c:pt idx="132">
                  <c:v>17.031162168502401</c:v>
                </c:pt>
                <c:pt idx="133">
                  <c:v>17.089146591880802</c:v>
                </c:pt>
                <c:pt idx="134">
                  <c:v>17.060159046765801</c:v>
                </c:pt>
                <c:pt idx="135">
                  <c:v>17.031162168502401</c:v>
                </c:pt>
                <c:pt idx="136">
                  <c:v>16.973140295816801</c:v>
                </c:pt>
                <c:pt idx="137">
                  <c:v>16.973140295816801</c:v>
                </c:pt>
                <c:pt idx="138">
                  <c:v>16.915080739809</c:v>
                </c:pt>
                <c:pt idx="139">
                  <c:v>16.886036757171698</c:v>
                </c:pt>
                <c:pt idx="140">
                  <c:v>16.886036757171698</c:v>
                </c:pt>
                <c:pt idx="141">
                  <c:v>16.827920235335501</c:v>
                </c:pt>
                <c:pt idx="142">
                  <c:v>16.8569832655201</c:v>
                </c:pt>
                <c:pt idx="143">
                  <c:v>16.798847637039401</c:v>
                </c:pt>
                <c:pt idx="144">
                  <c:v>16.769765440992799</c:v>
                </c:pt>
                <c:pt idx="145">
                  <c:v>16.827920235335501</c:v>
                </c:pt>
                <c:pt idx="146">
                  <c:v>16.711572136790998</c:v>
                </c:pt>
                <c:pt idx="147">
                  <c:v>16.653340084406601</c:v>
                </c:pt>
                <c:pt idx="148">
                  <c:v>16.711572136790998</c:v>
                </c:pt>
                <c:pt idx="149">
                  <c:v>16.653340084406601</c:v>
                </c:pt>
                <c:pt idx="150">
                  <c:v>16.653340084406601</c:v>
                </c:pt>
                <c:pt idx="151">
                  <c:v>16.5950690445374</c:v>
                </c:pt>
                <c:pt idx="152">
                  <c:v>16.5950690445374</c:v>
                </c:pt>
                <c:pt idx="153">
                  <c:v>16.624209452902502</c:v>
                </c:pt>
                <c:pt idx="154">
                  <c:v>16.5950690445374</c:v>
                </c:pt>
                <c:pt idx="155">
                  <c:v>16.5950690445374</c:v>
                </c:pt>
                <c:pt idx="156">
                  <c:v>16.565918829244499</c:v>
                </c:pt>
                <c:pt idx="157">
                  <c:v>16.4492192952737</c:v>
                </c:pt>
                <c:pt idx="158">
                  <c:v>16.507588857296</c:v>
                </c:pt>
                <c:pt idx="159">
                  <c:v>16.507588857296</c:v>
                </c:pt>
                <c:pt idx="160">
                  <c:v>16.536758776894501</c:v>
                </c:pt>
                <c:pt idx="161">
                  <c:v>16.507588857296</c:v>
                </c:pt>
                <c:pt idx="162">
                  <c:v>16.420019592152499</c:v>
                </c:pt>
                <c:pt idx="163">
                  <c:v>16.3323604288328</c:v>
                </c:pt>
                <c:pt idx="164">
                  <c:v>16.361590189471301</c:v>
                </c:pt>
                <c:pt idx="165">
                  <c:v>16.361590189471301</c:v>
                </c:pt>
                <c:pt idx="166">
                  <c:v>16.3031205878364</c:v>
                </c:pt>
                <c:pt idx="167">
                  <c:v>16.390809900387399</c:v>
                </c:pt>
                <c:pt idx="168">
                  <c:v>16.3031205878364</c:v>
                </c:pt>
                <c:pt idx="169">
                  <c:v>16.3031205878364</c:v>
                </c:pt>
                <c:pt idx="170">
                  <c:v>16.2153402753781</c:v>
                </c:pt>
                <c:pt idx="171">
                  <c:v>16.244610541906098</c:v>
                </c:pt>
                <c:pt idx="172">
                  <c:v>16.3323604288328</c:v>
                </c:pt>
                <c:pt idx="173">
                  <c:v>16.273870635782401</c:v>
                </c:pt>
                <c:pt idx="174">
                  <c:v>16.244610541906098</c:v>
                </c:pt>
                <c:pt idx="175">
                  <c:v>16.186059805303501</c:v>
                </c:pt>
                <c:pt idx="176">
                  <c:v>16.127468130608399</c:v>
                </c:pt>
                <c:pt idx="177">
                  <c:v>16.127468130608399</c:v>
                </c:pt>
                <c:pt idx="178">
                  <c:v>16.186059805303501</c:v>
                </c:pt>
                <c:pt idx="179">
                  <c:v>16.186059805303501</c:v>
                </c:pt>
                <c:pt idx="180">
                  <c:v>16.127468130608399</c:v>
                </c:pt>
                <c:pt idx="181">
                  <c:v>16.127468130608399</c:v>
                </c:pt>
                <c:pt idx="182">
                  <c:v>16.098156863869999</c:v>
                </c:pt>
                <c:pt idx="183">
                  <c:v>16.0395033158199</c:v>
                </c:pt>
                <c:pt idx="184">
                  <c:v>16.010160971992001</c:v>
                </c:pt>
                <c:pt idx="185">
                  <c:v>16.0688352693487</c:v>
                </c:pt>
                <c:pt idx="186">
                  <c:v>16.127468130608399</c:v>
                </c:pt>
                <c:pt idx="187">
                  <c:v>16.0688352693487</c:v>
                </c:pt>
                <c:pt idx="188">
                  <c:v>16.098156863869999</c:v>
                </c:pt>
                <c:pt idx="189">
                  <c:v>16.0395033158199</c:v>
                </c:pt>
                <c:pt idx="190">
                  <c:v>15.9808082065063</c:v>
                </c:pt>
                <c:pt idx="191">
                  <c:v>16.0395033158199</c:v>
                </c:pt>
                <c:pt idx="192">
                  <c:v>16.0395033158199</c:v>
                </c:pt>
                <c:pt idx="193">
                  <c:v>15.951444987936901</c:v>
                </c:pt>
                <c:pt idx="194">
                  <c:v>16.010160971992001</c:v>
                </c:pt>
                <c:pt idx="195">
                  <c:v>15.951444987936901</c:v>
                </c:pt>
                <c:pt idx="196">
                  <c:v>15.892687065504701</c:v>
                </c:pt>
                <c:pt idx="197">
                  <c:v>15.9808082065063</c:v>
                </c:pt>
                <c:pt idx="198">
                  <c:v>15.951444987936901</c:v>
                </c:pt>
                <c:pt idx="199">
                  <c:v>15.922071284790199</c:v>
                </c:pt>
                <c:pt idx="200">
                  <c:v>15.9808082065063</c:v>
                </c:pt>
                <c:pt idx="201">
                  <c:v>15.922071284790199</c:v>
                </c:pt>
                <c:pt idx="202">
                  <c:v>15.892687065504701</c:v>
                </c:pt>
                <c:pt idx="203">
                  <c:v>15.863292298450901</c:v>
                </c:pt>
                <c:pt idx="204">
                  <c:v>15.892687065504701</c:v>
                </c:pt>
                <c:pt idx="205">
                  <c:v>15.892687065504701</c:v>
                </c:pt>
                <c:pt idx="206">
                  <c:v>15.922071284790199</c:v>
                </c:pt>
                <c:pt idx="207">
                  <c:v>15.9808082065063</c:v>
                </c:pt>
                <c:pt idx="208">
                  <c:v>15.863292298450901</c:v>
                </c:pt>
                <c:pt idx="209">
                  <c:v>15.804470994177001</c:v>
                </c:pt>
                <c:pt idx="210">
                  <c:v>15.8338869519306</c:v>
                </c:pt>
                <c:pt idx="211">
                  <c:v>15.892687065504701</c:v>
                </c:pt>
                <c:pt idx="212">
                  <c:v>15.892687065504701</c:v>
                </c:pt>
                <c:pt idx="213">
                  <c:v>15.804470994177001</c:v>
                </c:pt>
                <c:pt idx="214">
                  <c:v>15.804470994177001</c:v>
                </c:pt>
                <c:pt idx="215">
                  <c:v>15.8338869519306</c:v>
                </c:pt>
                <c:pt idx="216">
                  <c:v>15.775044393354399</c:v>
                </c:pt>
                <c:pt idx="217">
                  <c:v>15.775044393354399</c:v>
                </c:pt>
                <c:pt idx="218">
                  <c:v>15.7161591348126</c:v>
                </c:pt>
                <c:pt idx="219">
                  <c:v>15.804470994177001</c:v>
                </c:pt>
                <c:pt idx="220">
                  <c:v>15.804470994177001</c:v>
                </c:pt>
                <c:pt idx="221">
                  <c:v>15.7456071175578</c:v>
                </c:pt>
                <c:pt idx="222">
                  <c:v>15.7456071175578</c:v>
                </c:pt>
                <c:pt idx="223">
                  <c:v>15.7456071175578</c:v>
                </c:pt>
                <c:pt idx="224">
                  <c:v>15.7456071175578</c:v>
                </c:pt>
                <c:pt idx="225">
                  <c:v>15.7161591348126</c:v>
                </c:pt>
                <c:pt idx="226">
                  <c:v>15.7161591348126</c:v>
                </c:pt>
                <c:pt idx="227">
                  <c:v>15.6867004130744</c:v>
                </c:pt>
                <c:pt idx="228">
                  <c:v>15.7456071175578</c:v>
                </c:pt>
                <c:pt idx="229">
                  <c:v>15.7161591348126</c:v>
                </c:pt>
                <c:pt idx="230">
                  <c:v>15.657230920228701</c:v>
                </c:pt>
                <c:pt idx="231">
                  <c:v>15.6867004130744</c:v>
                </c:pt>
                <c:pt idx="232">
                  <c:v>15.7161591348126</c:v>
                </c:pt>
                <c:pt idx="233">
                  <c:v>15.7161591348126</c:v>
                </c:pt>
                <c:pt idx="234">
                  <c:v>15.6867004130744</c:v>
                </c:pt>
                <c:pt idx="235">
                  <c:v>15.6867004130744</c:v>
                </c:pt>
                <c:pt idx="236">
                  <c:v>15.5982594924045</c:v>
                </c:pt>
                <c:pt idx="237">
                  <c:v>15.657230920228701</c:v>
                </c:pt>
                <c:pt idx="238">
                  <c:v>15.6277506240906</c:v>
                </c:pt>
                <c:pt idx="239">
                  <c:v>15.5982594924045</c:v>
                </c:pt>
                <c:pt idx="240">
                  <c:v>15.6867004130744</c:v>
                </c:pt>
                <c:pt idx="241">
                  <c:v>15.657230920228701</c:v>
                </c:pt>
                <c:pt idx="242">
                  <c:v>15.568757492843901</c:v>
                </c:pt>
                <c:pt idx="243">
                  <c:v>15.568757492843901</c:v>
                </c:pt>
                <c:pt idx="244">
                  <c:v>15.657230920228701</c:v>
                </c:pt>
                <c:pt idx="245">
                  <c:v>15.6277506240906</c:v>
                </c:pt>
                <c:pt idx="246">
                  <c:v>15.6277506240906</c:v>
                </c:pt>
                <c:pt idx="247">
                  <c:v>15.568757492843901</c:v>
                </c:pt>
                <c:pt idx="248">
                  <c:v>15.5982594924045</c:v>
                </c:pt>
                <c:pt idx="249">
                  <c:v>15.5982594924045</c:v>
                </c:pt>
                <c:pt idx="250">
                  <c:v>15.5982594924045</c:v>
                </c:pt>
                <c:pt idx="251">
                  <c:v>15.6277506240906</c:v>
                </c:pt>
                <c:pt idx="252">
                  <c:v>15.6277506240906</c:v>
                </c:pt>
                <c:pt idx="253">
                  <c:v>15.657230920228701</c:v>
                </c:pt>
                <c:pt idx="254">
                  <c:v>15.568757492843901</c:v>
                </c:pt>
                <c:pt idx="255">
                  <c:v>15.539244593011</c:v>
                </c:pt>
                <c:pt idx="256">
                  <c:v>15.5982594924045</c:v>
                </c:pt>
                <c:pt idx="257">
                  <c:v>15.509720760436499</c:v>
                </c:pt>
                <c:pt idx="258">
                  <c:v>15.509720760436499</c:v>
                </c:pt>
                <c:pt idx="259">
                  <c:v>15.480185962579201</c:v>
                </c:pt>
                <c:pt idx="260">
                  <c:v>15.5982594924045</c:v>
                </c:pt>
                <c:pt idx="261">
                  <c:v>15.480185962579201</c:v>
                </c:pt>
                <c:pt idx="262">
                  <c:v>15.509720760436499</c:v>
                </c:pt>
                <c:pt idx="263">
                  <c:v>15.6277506240906</c:v>
                </c:pt>
                <c:pt idx="264">
                  <c:v>15.5982594924045</c:v>
                </c:pt>
                <c:pt idx="265">
                  <c:v>15.568757492843901</c:v>
                </c:pt>
                <c:pt idx="266">
                  <c:v>15.5982594924045</c:v>
                </c:pt>
                <c:pt idx="267">
                  <c:v>15.509720760436499</c:v>
                </c:pt>
                <c:pt idx="268">
                  <c:v>15.450640166825901</c:v>
                </c:pt>
                <c:pt idx="269">
                  <c:v>15.509720760436499</c:v>
                </c:pt>
                <c:pt idx="270">
                  <c:v>15.539244593011</c:v>
                </c:pt>
                <c:pt idx="271">
                  <c:v>15.450640166825901</c:v>
                </c:pt>
                <c:pt idx="272">
                  <c:v>15.539244593011</c:v>
                </c:pt>
                <c:pt idx="273">
                  <c:v>15.480185962579201</c:v>
                </c:pt>
                <c:pt idx="274">
                  <c:v>15.509720760436499</c:v>
                </c:pt>
                <c:pt idx="275">
                  <c:v>15.480185962579201</c:v>
                </c:pt>
                <c:pt idx="276">
                  <c:v>15.509720760436499</c:v>
                </c:pt>
                <c:pt idx="277">
                  <c:v>15.509720760436499</c:v>
                </c:pt>
                <c:pt idx="278">
                  <c:v>15.480185962579201</c:v>
                </c:pt>
                <c:pt idx="279">
                  <c:v>15.509720760436499</c:v>
                </c:pt>
                <c:pt idx="280">
                  <c:v>15.480185962579201</c:v>
                </c:pt>
                <c:pt idx="281">
                  <c:v>15.480185962579201</c:v>
                </c:pt>
                <c:pt idx="282">
                  <c:v>15.480185962579201</c:v>
                </c:pt>
                <c:pt idx="283">
                  <c:v>15.450640166825901</c:v>
                </c:pt>
                <c:pt idx="284">
                  <c:v>15.480185962579201</c:v>
                </c:pt>
                <c:pt idx="285">
                  <c:v>15.509720760436499</c:v>
                </c:pt>
                <c:pt idx="286">
                  <c:v>15.480185962579201</c:v>
                </c:pt>
                <c:pt idx="287">
                  <c:v>15.421083340490901</c:v>
                </c:pt>
                <c:pt idx="288">
                  <c:v>15.450640166825901</c:v>
                </c:pt>
                <c:pt idx="289">
                  <c:v>15.421083340490901</c:v>
                </c:pt>
                <c:pt idx="290">
                  <c:v>15.450640166825901</c:v>
                </c:pt>
                <c:pt idx="291">
                  <c:v>15.509720760436499</c:v>
                </c:pt>
                <c:pt idx="292">
                  <c:v>15.480185962579201</c:v>
                </c:pt>
                <c:pt idx="293">
                  <c:v>15.480185962579201</c:v>
                </c:pt>
                <c:pt idx="294">
                  <c:v>15.480185962579201</c:v>
                </c:pt>
                <c:pt idx="295">
                  <c:v>15.421083340490901</c:v>
                </c:pt>
                <c:pt idx="296">
                  <c:v>15.421083340490901</c:v>
                </c:pt>
                <c:pt idx="297">
                  <c:v>15.450640166825901</c:v>
                </c:pt>
                <c:pt idx="298">
                  <c:v>15.421083340490901</c:v>
                </c:pt>
                <c:pt idx="299">
                  <c:v>15.3915154508159</c:v>
                </c:pt>
                <c:pt idx="300">
                  <c:v>15.3915154508159</c:v>
                </c:pt>
                <c:pt idx="301">
                  <c:v>15.3915154508159</c:v>
                </c:pt>
                <c:pt idx="302">
                  <c:v>15.421083340490901</c:v>
                </c:pt>
                <c:pt idx="303">
                  <c:v>15.3915154508159</c:v>
                </c:pt>
                <c:pt idx="304">
                  <c:v>15.450640166825901</c:v>
                </c:pt>
                <c:pt idx="305">
                  <c:v>15.480185962579201</c:v>
                </c:pt>
                <c:pt idx="306">
                  <c:v>15.3323463500468</c:v>
                </c:pt>
                <c:pt idx="307">
                  <c:v>15.273132600986401</c:v>
                </c:pt>
                <c:pt idx="308">
                  <c:v>15.3915154508159</c:v>
                </c:pt>
                <c:pt idx="309">
                  <c:v>15.3619364649694</c:v>
                </c:pt>
                <c:pt idx="310">
                  <c:v>15.3619364649694</c:v>
                </c:pt>
                <c:pt idx="311">
                  <c:v>15.450640166825901</c:v>
                </c:pt>
                <c:pt idx="312">
                  <c:v>15.3915154508159</c:v>
                </c:pt>
                <c:pt idx="313">
                  <c:v>15.3323463500468</c:v>
                </c:pt>
                <c:pt idx="314">
                  <c:v>15.3323463500468</c:v>
                </c:pt>
                <c:pt idx="315">
                  <c:v>15.302745073069801</c:v>
                </c:pt>
                <c:pt idx="316">
                  <c:v>15.3619364649694</c:v>
                </c:pt>
                <c:pt idx="317">
                  <c:v>15.421083340490901</c:v>
                </c:pt>
                <c:pt idx="318">
                  <c:v>15.421083340490901</c:v>
                </c:pt>
                <c:pt idx="319">
                  <c:v>15.3915154508159</c:v>
                </c:pt>
                <c:pt idx="320">
                  <c:v>15.302745073069801</c:v>
                </c:pt>
                <c:pt idx="321">
                  <c:v>15.3619364649694</c:v>
                </c:pt>
                <c:pt idx="322">
                  <c:v>15.273132600986401</c:v>
                </c:pt>
                <c:pt idx="323">
                  <c:v>15.421083340490901</c:v>
                </c:pt>
                <c:pt idx="324">
                  <c:v>15.3915154508159</c:v>
                </c:pt>
                <c:pt idx="325">
                  <c:v>15.3619364649694</c:v>
                </c:pt>
                <c:pt idx="326">
                  <c:v>15.3619364649694</c:v>
                </c:pt>
                <c:pt idx="327">
                  <c:v>15.3915154508159</c:v>
                </c:pt>
                <c:pt idx="328">
                  <c:v>15.302745073069801</c:v>
                </c:pt>
                <c:pt idx="329">
                  <c:v>15.302745073069801</c:v>
                </c:pt>
                <c:pt idx="330">
                  <c:v>15.3915154508159</c:v>
                </c:pt>
                <c:pt idx="331">
                  <c:v>15.3915154508159</c:v>
                </c:pt>
                <c:pt idx="332">
                  <c:v>15.273132600986401</c:v>
                </c:pt>
                <c:pt idx="333">
                  <c:v>15.3915154508159</c:v>
                </c:pt>
                <c:pt idx="334">
                  <c:v>15.273132600986401</c:v>
                </c:pt>
                <c:pt idx="335">
                  <c:v>15.302745073069801</c:v>
                </c:pt>
                <c:pt idx="336">
                  <c:v>15.273132600986401</c:v>
                </c:pt>
                <c:pt idx="337">
                  <c:v>15.3323463500468</c:v>
                </c:pt>
                <c:pt idx="338">
                  <c:v>15.3915154508159</c:v>
                </c:pt>
                <c:pt idx="339">
                  <c:v>15.302745073069801</c:v>
                </c:pt>
                <c:pt idx="340">
                  <c:v>15.273132600986401</c:v>
                </c:pt>
                <c:pt idx="341">
                  <c:v>15.302745073069801</c:v>
                </c:pt>
                <c:pt idx="342">
                  <c:v>15.273132600986401</c:v>
                </c:pt>
                <c:pt idx="343">
                  <c:v>15.302745073069801</c:v>
                </c:pt>
                <c:pt idx="344">
                  <c:v>15.3619364649694</c:v>
                </c:pt>
                <c:pt idx="345">
                  <c:v>15.302745073069801</c:v>
                </c:pt>
                <c:pt idx="346">
                  <c:v>15.302745073069801</c:v>
                </c:pt>
                <c:pt idx="347">
                  <c:v>15.3323463500468</c:v>
                </c:pt>
                <c:pt idx="348">
                  <c:v>15.302745073069801</c:v>
                </c:pt>
                <c:pt idx="349">
                  <c:v>15.302745073069801</c:v>
                </c:pt>
                <c:pt idx="350">
                  <c:v>15.3323463500468</c:v>
                </c:pt>
                <c:pt idx="351">
                  <c:v>15.273132600986401</c:v>
                </c:pt>
                <c:pt idx="352">
                  <c:v>15.3323463500468</c:v>
                </c:pt>
                <c:pt idx="353">
                  <c:v>15.302745073069801</c:v>
                </c:pt>
                <c:pt idx="354">
                  <c:v>15.302745073069801</c:v>
                </c:pt>
                <c:pt idx="355">
                  <c:v>15.302745073069801</c:v>
                </c:pt>
                <c:pt idx="356">
                  <c:v>15.273132600986401</c:v>
                </c:pt>
                <c:pt idx="357">
                  <c:v>15.3619364649694</c:v>
                </c:pt>
                <c:pt idx="358">
                  <c:v>15.3323463500468</c:v>
                </c:pt>
                <c:pt idx="359">
                  <c:v>15.302745073069801</c:v>
                </c:pt>
                <c:pt idx="360">
                  <c:v>15.302745073069801</c:v>
                </c:pt>
                <c:pt idx="361">
                  <c:v>15.243508900670101</c:v>
                </c:pt>
                <c:pt idx="362">
                  <c:v>15.302745073069801</c:v>
                </c:pt>
                <c:pt idx="363">
                  <c:v>15.3619364649694</c:v>
                </c:pt>
                <c:pt idx="364">
                  <c:v>15.3323463500468</c:v>
                </c:pt>
                <c:pt idx="365">
                  <c:v>15.302745073069801</c:v>
                </c:pt>
                <c:pt idx="366">
                  <c:v>15.3619364649694</c:v>
                </c:pt>
                <c:pt idx="367">
                  <c:v>15.302745073069801</c:v>
                </c:pt>
                <c:pt idx="368">
                  <c:v>15.273132600986401</c:v>
                </c:pt>
                <c:pt idx="369">
                  <c:v>15.273132600986401</c:v>
                </c:pt>
                <c:pt idx="370">
                  <c:v>15.3619364649694</c:v>
                </c:pt>
                <c:pt idx="371">
                  <c:v>15.3619364649694</c:v>
                </c:pt>
                <c:pt idx="372">
                  <c:v>15.273132600986401</c:v>
                </c:pt>
                <c:pt idx="373">
                  <c:v>15.243508900670101</c:v>
                </c:pt>
                <c:pt idx="374">
                  <c:v>15.273132600986401</c:v>
                </c:pt>
                <c:pt idx="375">
                  <c:v>15.3323463500468</c:v>
                </c:pt>
                <c:pt idx="376">
                  <c:v>15.3619364649694</c:v>
                </c:pt>
                <c:pt idx="377">
                  <c:v>15.3619364649694</c:v>
                </c:pt>
                <c:pt idx="378">
                  <c:v>15.3323463500468</c:v>
                </c:pt>
                <c:pt idx="379">
                  <c:v>15.243508900670101</c:v>
                </c:pt>
                <c:pt idx="380">
                  <c:v>15.243508900670101</c:v>
                </c:pt>
                <c:pt idx="381">
                  <c:v>15.273132600986401</c:v>
                </c:pt>
                <c:pt idx="382">
                  <c:v>15.302745073069801</c:v>
                </c:pt>
                <c:pt idx="383">
                  <c:v>15.302745073069801</c:v>
                </c:pt>
                <c:pt idx="384">
                  <c:v>15.243508900670101</c:v>
                </c:pt>
                <c:pt idx="385">
                  <c:v>15.3323463500468</c:v>
                </c:pt>
                <c:pt idx="386">
                  <c:v>15.3323463500468</c:v>
                </c:pt>
                <c:pt idx="387">
                  <c:v>15.3323463500468</c:v>
                </c:pt>
                <c:pt idx="388">
                  <c:v>15.243508900670101</c:v>
                </c:pt>
                <c:pt idx="389">
                  <c:v>15.3323463500468</c:v>
                </c:pt>
                <c:pt idx="390">
                  <c:v>15.273132600986401</c:v>
                </c:pt>
                <c:pt idx="391">
                  <c:v>15.273132600986401</c:v>
                </c:pt>
                <c:pt idx="392">
                  <c:v>15.273132600986401</c:v>
                </c:pt>
                <c:pt idx="393">
                  <c:v>15.302745073069801</c:v>
                </c:pt>
                <c:pt idx="394">
                  <c:v>15.243508900670101</c:v>
                </c:pt>
                <c:pt idx="395">
                  <c:v>15.243508900670101</c:v>
                </c:pt>
                <c:pt idx="396">
                  <c:v>15.3323463500468</c:v>
                </c:pt>
                <c:pt idx="397">
                  <c:v>15.302745073069801</c:v>
                </c:pt>
                <c:pt idx="398">
                  <c:v>15.243508900670101</c:v>
                </c:pt>
                <c:pt idx="399">
                  <c:v>15.273132600986401</c:v>
                </c:pt>
                <c:pt idx="400">
                  <c:v>15.273132600986401</c:v>
                </c:pt>
                <c:pt idx="401">
                  <c:v>15.273132600986401</c:v>
                </c:pt>
                <c:pt idx="402">
                  <c:v>15.3323463500468</c:v>
                </c:pt>
                <c:pt idx="403">
                  <c:v>15.302745073069801</c:v>
                </c:pt>
                <c:pt idx="404">
                  <c:v>15.273132600986401</c:v>
                </c:pt>
                <c:pt idx="405">
                  <c:v>15.243508900670101</c:v>
                </c:pt>
                <c:pt idx="406">
                  <c:v>15.243508900670101</c:v>
                </c:pt>
                <c:pt idx="407">
                  <c:v>15.243508900670101</c:v>
                </c:pt>
                <c:pt idx="408">
                  <c:v>15.273132600986401</c:v>
                </c:pt>
                <c:pt idx="409">
                  <c:v>15.302745073069801</c:v>
                </c:pt>
                <c:pt idx="410">
                  <c:v>15.273132600986401</c:v>
                </c:pt>
                <c:pt idx="411">
                  <c:v>15.2138739389202</c:v>
                </c:pt>
                <c:pt idx="412">
                  <c:v>15.302745073069801</c:v>
                </c:pt>
                <c:pt idx="413">
                  <c:v>15.154570097942001</c:v>
                </c:pt>
                <c:pt idx="414">
                  <c:v>15.273132600986401</c:v>
                </c:pt>
                <c:pt idx="415">
                  <c:v>15.273132600986401</c:v>
                </c:pt>
                <c:pt idx="416">
                  <c:v>15.243508900670101</c:v>
                </c:pt>
                <c:pt idx="417">
                  <c:v>15.243508900670101</c:v>
                </c:pt>
                <c:pt idx="418">
                  <c:v>15.2138739389202</c:v>
                </c:pt>
                <c:pt idx="419">
                  <c:v>15.273132600986401</c:v>
                </c:pt>
                <c:pt idx="420">
                  <c:v>15.243508900670101</c:v>
                </c:pt>
                <c:pt idx="421">
                  <c:v>15.273132600986401</c:v>
                </c:pt>
                <c:pt idx="422">
                  <c:v>15.3323463500468</c:v>
                </c:pt>
                <c:pt idx="423">
                  <c:v>15.2138739389202</c:v>
                </c:pt>
                <c:pt idx="424">
                  <c:v>15.184227682461101</c:v>
                </c:pt>
                <c:pt idx="425">
                  <c:v>15.302745073069801</c:v>
                </c:pt>
                <c:pt idx="426">
                  <c:v>15.2138739389202</c:v>
                </c:pt>
                <c:pt idx="427">
                  <c:v>15.273132600986401</c:v>
                </c:pt>
                <c:pt idx="428">
                  <c:v>15.243508900670101</c:v>
                </c:pt>
                <c:pt idx="429">
                  <c:v>15.243508900670101</c:v>
                </c:pt>
                <c:pt idx="430">
                  <c:v>15.302745073069801</c:v>
                </c:pt>
                <c:pt idx="431">
                  <c:v>15.243508900670101</c:v>
                </c:pt>
                <c:pt idx="432">
                  <c:v>15.2138739389202</c:v>
                </c:pt>
                <c:pt idx="433">
                  <c:v>15.302745073069801</c:v>
                </c:pt>
                <c:pt idx="434">
                  <c:v>15.184227682461101</c:v>
                </c:pt>
                <c:pt idx="435">
                  <c:v>15.243508900670101</c:v>
                </c:pt>
                <c:pt idx="436">
                  <c:v>15.243508900670101</c:v>
                </c:pt>
                <c:pt idx="437">
                  <c:v>15.2138739389202</c:v>
                </c:pt>
                <c:pt idx="438">
                  <c:v>15.273132600986401</c:v>
                </c:pt>
                <c:pt idx="439">
                  <c:v>15.184227682461101</c:v>
                </c:pt>
                <c:pt idx="440">
                  <c:v>15.2138739389202</c:v>
                </c:pt>
                <c:pt idx="441">
                  <c:v>15.3323463500468</c:v>
                </c:pt>
                <c:pt idx="442">
                  <c:v>15.243508900670101</c:v>
                </c:pt>
                <c:pt idx="443">
                  <c:v>15.243508900670101</c:v>
                </c:pt>
                <c:pt idx="444">
                  <c:v>15.243508900670101</c:v>
                </c:pt>
                <c:pt idx="445">
                  <c:v>15.273132600986401</c:v>
                </c:pt>
                <c:pt idx="446">
                  <c:v>15.273132600986401</c:v>
                </c:pt>
                <c:pt idx="447">
                  <c:v>15.184227682461101</c:v>
                </c:pt>
                <c:pt idx="448">
                  <c:v>15.273132600986401</c:v>
                </c:pt>
                <c:pt idx="449">
                  <c:v>15.273132600986401</c:v>
                </c:pt>
                <c:pt idx="450">
                  <c:v>15.273132600986401</c:v>
                </c:pt>
                <c:pt idx="451">
                  <c:v>15.2138739389202</c:v>
                </c:pt>
                <c:pt idx="452">
                  <c:v>15.243508900670101</c:v>
                </c:pt>
                <c:pt idx="453">
                  <c:v>15.184227682461101</c:v>
                </c:pt>
                <c:pt idx="454">
                  <c:v>15.184227682461101</c:v>
                </c:pt>
                <c:pt idx="455">
                  <c:v>15.302745073069801</c:v>
                </c:pt>
                <c:pt idx="456">
                  <c:v>15.243508900670101</c:v>
                </c:pt>
                <c:pt idx="457">
                  <c:v>15.243508900670101</c:v>
                </c:pt>
                <c:pt idx="458">
                  <c:v>15.243508900670101</c:v>
                </c:pt>
                <c:pt idx="459">
                  <c:v>15.154570097942001</c:v>
                </c:pt>
                <c:pt idx="460">
                  <c:v>15.184227682461101</c:v>
                </c:pt>
                <c:pt idx="461">
                  <c:v>15.2138739389202</c:v>
                </c:pt>
                <c:pt idx="462">
                  <c:v>15.2138739389202</c:v>
                </c:pt>
                <c:pt idx="463">
                  <c:v>15.184227682461101</c:v>
                </c:pt>
                <c:pt idx="464">
                  <c:v>15.243508900670101</c:v>
                </c:pt>
                <c:pt idx="465">
                  <c:v>15.2138739389202</c:v>
                </c:pt>
                <c:pt idx="466">
                  <c:v>15.243508900670101</c:v>
                </c:pt>
                <c:pt idx="467">
                  <c:v>15.243508900670101</c:v>
                </c:pt>
                <c:pt idx="468">
                  <c:v>15.243508900670101</c:v>
                </c:pt>
                <c:pt idx="469">
                  <c:v>15.302745073069801</c:v>
                </c:pt>
                <c:pt idx="470">
                  <c:v>15.2138739389202</c:v>
                </c:pt>
                <c:pt idx="471">
                  <c:v>15.273132600986401</c:v>
                </c:pt>
                <c:pt idx="472">
                  <c:v>15.243508900670101</c:v>
                </c:pt>
                <c:pt idx="473">
                  <c:v>15.2138739389202</c:v>
                </c:pt>
                <c:pt idx="474">
                  <c:v>15.2138739389202</c:v>
                </c:pt>
                <c:pt idx="475">
                  <c:v>15.184227682461101</c:v>
                </c:pt>
                <c:pt idx="476">
                  <c:v>15.2138739389202</c:v>
                </c:pt>
                <c:pt idx="477">
                  <c:v>15.2138739389202</c:v>
                </c:pt>
                <c:pt idx="478">
                  <c:v>15.2138739389202</c:v>
                </c:pt>
                <c:pt idx="479">
                  <c:v>15.154570097942001</c:v>
                </c:pt>
                <c:pt idx="480">
                  <c:v>15.273132600986401</c:v>
                </c:pt>
                <c:pt idx="481">
                  <c:v>15.184227682461101</c:v>
                </c:pt>
                <c:pt idx="482">
                  <c:v>15.2138739389202</c:v>
                </c:pt>
                <c:pt idx="483">
                  <c:v>15.184227682461101</c:v>
                </c:pt>
                <c:pt idx="484">
                  <c:v>15.184227682461101</c:v>
                </c:pt>
                <c:pt idx="485">
                  <c:v>15.154570097942001</c:v>
                </c:pt>
                <c:pt idx="486">
                  <c:v>15.154570097942001</c:v>
                </c:pt>
                <c:pt idx="487">
                  <c:v>15.2138739389202</c:v>
                </c:pt>
                <c:pt idx="488">
                  <c:v>15.184227682461101</c:v>
                </c:pt>
                <c:pt idx="489">
                  <c:v>15.2138739389202</c:v>
                </c:pt>
                <c:pt idx="490">
                  <c:v>15.273132600986401</c:v>
                </c:pt>
                <c:pt idx="491">
                  <c:v>15.2138739389202</c:v>
                </c:pt>
                <c:pt idx="492">
                  <c:v>15.154570097942001</c:v>
                </c:pt>
                <c:pt idx="493">
                  <c:v>15.154570097942001</c:v>
                </c:pt>
                <c:pt idx="494">
                  <c:v>15.2138739389202</c:v>
                </c:pt>
                <c:pt idx="495">
                  <c:v>15.184227682461101</c:v>
                </c:pt>
                <c:pt idx="496">
                  <c:v>15.273132600986401</c:v>
                </c:pt>
                <c:pt idx="497">
                  <c:v>15.184227682461101</c:v>
                </c:pt>
                <c:pt idx="498">
                  <c:v>15.2138739389202</c:v>
                </c:pt>
                <c:pt idx="499">
                  <c:v>15.2138739389202</c:v>
                </c:pt>
                <c:pt idx="500">
                  <c:v>15.3915154508159</c:v>
                </c:pt>
                <c:pt idx="501">
                  <c:v>15.273132600986401</c:v>
                </c:pt>
                <c:pt idx="502">
                  <c:v>15.243508900670101</c:v>
                </c:pt>
                <c:pt idx="503">
                  <c:v>15.243508900670101</c:v>
                </c:pt>
                <c:pt idx="504">
                  <c:v>15.2138739389202</c:v>
                </c:pt>
                <c:pt idx="505">
                  <c:v>15.2138739389202</c:v>
                </c:pt>
                <c:pt idx="506">
                  <c:v>15.243508900670101</c:v>
                </c:pt>
                <c:pt idx="507">
                  <c:v>15.273132600986401</c:v>
                </c:pt>
                <c:pt idx="508">
                  <c:v>15.243508900670101</c:v>
                </c:pt>
                <c:pt idx="509">
                  <c:v>15.184227682461101</c:v>
                </c:pt>
                <c:pt idx="510">
                  <c:v>15.243508900670101</c:v>
                </c:pt>
                <c:pt idx="511">
                  <c:v>15.2138739389202</c:v>
                </c:pt>
                <c:pt idx="512">
                  <c:v>15.302745073069801</c:v>
                </c:pt>
                <c:pt idx="513">
                  <c:v>15.243508900670101</c:v>
                </c:pt>
                <c:pt idx="514">
                  <c:v>15.243508900670101</c:v>
                </c:pt>
                <c:pt idx="515">
                  <c:v>15.273132600986401</c:v>
                </c:pt>
                <c:pt idx="516">
                  <c:v>15.2138739389202</c:v>
                </c:pt>
                <c:pt idx="517">
                  <c:v>15.184227682461101</c:v>
                </c:pt>
                <c:pt idx="518">
                  <c:v>15.273132600986401</c:v>
                </c:pt>
                <c:pt idx="519">
                  <c:v>15.302745073069801</c:v>
                </c:pt>
                <c:pt idx="520">
                  <c:v>15.2138739389202</c:v>
                </c:pt>
                <c:pt idx="521">
                  <c:v>15.243508900670101</c:v>
                </c:pt>
                <c:pt idx="522">
                  <c:v>15.2138739389202</c:v>
                </c:pt>
                <c:pt idx="523">
                  <c:v>15.243508900670101</c:v>
                </c:pt>
                <c:pt idx="524">
                  <c:v>15.243508900670101</c:v>
                </c:pt>
                <c:pt idx="525">
                  <c:v>15.243508900670101</c:v>
                </c:pt>
                <c:pt idx="526">
                  <c:v>15.154570097942001</c:v>
                </c:pt>
                <c:pt idx="527">
                  <c:v>15.273132600986401</c:v>
                </c:pt>
                <c:pt idx="528">
                  <c:v>15.3323463500468</c:v>
                </c:pt>
                <c:pt idx="529">
                  <c:v>15.184227682461101</c:v>
                </c:pt>
                <c:pt idx="530">
                  <c:v>15.243508900670101</c:v>
                </c:pt>
                <c:pt idx="531">
                  <c:v>15.243508900670101</c:v>
                </c:pt>
                <c:pt idx="532">
                  <c:v>15.273132600986401</c:v>
                </c:pt>
                <c:pt idx="533">
                  <c:v>15.243508900670101</c:v>
                </c:pt>
                <c:pt idx="534">
                  <c:v>15.273132600986401</c:v>
                </c:pt>
                <c:pt idx="535">
                  <c:v>15.302745073069801</c:v>
                </c:pt>
                <c:pt idx="536">
                  <c:v>15.184227682461101</c:v>
                </c:pt>
                <c:pt idx="537">
                  <c:v>15.273132600986401</c:v>
                </c:pt>
                <c:pt idx="538">
                  <c:v>15.2138739389202</c:v>
                </c:pt>
                <c:pt idx="539">
                  <c:v>15.273132600986401</c:v>
                </c:pt>
                <c:pt idx="540">
                  <c:v>15.243508900670101</c:v>
                </c:pt>
                <c:pt idx="541">
                  <c:v>15.2138739389202</c:v>
                </c:pt>
                <c:pt idx="542">
                  <c:v>15.2138739389202</c:v>
                </c:pt>
                <c:pt idx="543">
                  <c:v>15.302745073069801</c:v>
                </c:pt>
                <c:pt idx="544">
                  <c:v>15.273132600986401</c:v>
                </c:pt>
                <c:pt idx="545">
                  <c:v>15.2138739389202</c:v>
                </c:pt>
                <c:pt idx="546">
                  <c:v>15.2138739389202</c:v>
                </c:pt>
                <c:pt idx="547">
                  <c:v>15.3323463500468</c:v>
                </c:pt>
                <c:pt idx="548">
                  <c:v>15.302745073069801</c:v>
                </c:pt>
                <c:pt idx="549">
                  <c:v>15.273132600986401</c:v>
                </c:pt>
                <c:pt idx="550">
                  <c:v>15.243508900670101</c:v>
                </c:pt>
                <c:pt idx="551">
                  <c:v>15.243508900670101</c:v>
                </c:pt>
                <c:pt idx="552">
                  <c:v>15.273132600986401</c:v>
                </c:pt>
                <c:pt idx="553">
                  <c:v>15.2138739389202</c:v>
                </c:pt>
                <c:pt idx="554">
                  <c:v>15.2138739389202</c:v>
                </c:pt>
                <c:pt idx="555">
                  <c:v>15.273132600986401</c:v>
                </c:pt>
                <c:pt idx="556">
                  <c:v>15.2138739389202</c:v>
                </c:pt>
                <c:pt idx="557">
                  <c:v>15.243508900670101</c:v>
                </c:pt>
                <c:pt idx="558">
                  <c:v>15.2138739389202</c:v>
                </c:pt>
                <c:pt idx="559">
                  <c:v>15.243508900670101</c:v>
                </c:pt>
                <c:pt idx="560">
                  <c:v>15.273132600986401</c:v>
                </c:pt>
                <c:pt idx="561">
                  <c:v>15.184227682461101</c:v>
                </c:pt>
                <c:pt idx="562">
                  <c:v>15.2138739389202</c:v>
                </c:pt>
                <c:pt idx="563">
                  <c:v>15.243508900670101</c:v>
                </c:pt>
                <c:pt idx="564">
                  <c:v>15.2138739389202</c:v>
                </c:pt>
                <c:pt idx="565">
                  <c:v>15.243508900670101</c:v>
                </c:pt>
                <c:pt idx="566">
                  <c:v>15.243508900670101</c:v>
                </c:pt>
                <c:pt idx="567">
                  <c:v>15.273132600986401</c:v>
                </c:pt>
                <c:pt idx="568">
                  <c:v>15.273132600986401</c:v>
                </c:pt>
                <c:pt idx="569">
                  <c:v>15.184227682461101</c:v>
                </c:pt>
                <c:pt idx="570">
                  <c:v>15.243508900670101</c:v>
                </c:pt>
                <c:pt idx="571">
                  <c:v>15.243508900670101</c:v>
                </c:pt>
                <c:pt idx="572">
                  <c:v>15.273132600986401</c:v>
                </c:pt>
                <c:pt idx="573">
                  <c:v>15.273132600986401</c:v>
                </c:pt>
                <c:pt idx="574">
                  <c:v>15.2138739389202</c:v>
                </c:pt>
                <c:pt idx="575">
                  <c:v>15.273132600986401</c:v>
                </c:pt>
                <c:pt idx="576">
                  <c:v>15.2138739389202</c:v>
                </c:pt>
                <c:pt idx="577">
                  <c:v>15.243508900670101</c:v>
                </c:pt>
                <c:pt idx="578">
                  <c:v>15.243508900670101</c:v>
                </c:pt>
                <c:pt idx="579">
                  <c:v>15.2138739389202</c:v>
                </c:pt>
                <c:pt idx="580">
                  <c:v>15.302745073069801</c:v>
                </c:pt>
                <c:pt idx="581">
                  <c:v>15.243508900670101</c:v>
                </c:pt>
                <c:pt idx="582">
                  <c:v>15.184227682461101</c:v>
                </c:pt>
                <c:pt idx="583">
                  <c:v>15.184227682461101</c:v>
                </c:pt>
                <c:pt idx="584">
                  <c:v>15.184227682461101</c:v>
                </c:pt>
                <c:pt idx="585">
                  <c:v>15.184227682461101</c:v>
                </c:pt>
                <c:pt idx="586">
                  <c:v>15.273132600986401</c:v>
                </c:pt>
                <c:pt idx="587">
                  <c:v>15.243508900670101</c:v>
                </c:pt>
                <c:pt idx="588">
                  <c:v>15.243508900670101</c:v>
                </c:pt>
                <c:pt idx="589">
                  <c:v>15.154570097942001</c:v>
                </c:pt>
                <c:pt idx="590">
                  <c:v>15.154570097942001</c:v>
                </c:pt>
                <c:pt idx="591">
                  <c:v>15.273132600986401</c:v>
                </c:pt>
                <c:pt idx="592">
                  <c:v>15.243508900670101</c:v>
                </c:pt>
                <c:pt idx="593">
                  <c:v>15.273132600986401</c:v>
                </c:pt>
                <c:pt idx="594">
                  <c:v>15.273132600986401</c:v>
                </c:pt>
                <c:pt idx="595">
                  <c:v>15.273132600986401</c:v>
                </c:pt>
                <c:pt idx="596">
                  <c:v>15.2138739389202</c:v>
                </c:pt>
                <c:pt idx="597">
                  <c:v>15.154570097942001</c:v>
                </c:pt>
                <c:pt idx="598">
                  <c:v>15.243508900670101</c:v>
                </c:pt>
                <c:pt idx="599">
                  <c:v>15.273132600986401</c:v>
                </c:pt>
                <c:pt idx="600">
                  <c:v>15.273132600986401</c:v>
                </c:pt>
                <c:pt idx="601">
                  <c:v>15.2138739389202</c:v>
                </c:pt>
                <c:pt idx="602">
                  <c:v>15.2138739389202</c:v>
                </c:pt>
                <c:pt idx="603">
                  <c:v>15.184227682461101</c:v>
                </c:pt>
                <c:pt idx="604">
                  <c:v>15.273132600986401</c:v>
                </c:pt>
                <c:pt idx="605">
                  <c:v>15.273132600986401</c:v>
                </c:pt>
                <c:pt idx="606">
                  <c:v>15.273132600986401</c:v>
                </c:pt>
                <c:pt idx="607">
                  <c:v>15.243508900670101</c:v>
                </c:pt>
                <c:pt idx="608">
                  <c:v>15.184227682461101</c:v>
                </c:pt>
                <c:pt idx="609">
                  <c:v>15.184227682461101</c:v>
                </c:pt>
                <c:pt idx="610">
                  <c:v>15.243508900670101</c:v>
                </c:pt>
                <c:pt idx="611">
                  <c:v>15.302745073069801</c:v>
                </c:pt>
                <c:pt idx="612">
                  <c:v>15.243508900670101</c:v>
                </c:pt>
                <c:pt idx="613">
                  <c:v>15.273132600986401</c:v>
                </c:pt>
                <c:pt idx="614">
                  <c:v>15.243508900670101</c:v>
                </c:pt>
                <c:pt idx="615">
                  <c:v>15.154570097942001</c:v>
                </c:pt>
                <c:pt idx="616">
                  <c:v>15.243508900670101</c:v>
                </c:pt>
                <c:pt idx="617">
                  <c:v>15.243508900670101</c:v>
                </c:pt>
                <c:pt idx="618">
                  <c:v>15.243508900670101</c:v>
                </c:pt>
                <c:pt idx="619">
                  <c:v>15.2138739389202</c:v>
                </c:pt>
                <c:pt idx="620">
                  <c:v>15.243508900670101</c:v>
                </c:pt>
                <c:pt idx="621">
                  <c:v>15.243508900670101</c:v>
                </c:pt>
                <c:pt idx="622">
                  <c:v>15.2138739389202</c:v>
                </c:pt>
                <c:pt idx="623">
                  <c:v>15.243508900670101</c:v>
                </c:pt>
                <c:pt idx="624">
                  <c:v>15.273132600986401</c:v>
                </c:pt>
                <c:pt idx="625">
                  <c:v>15.273132600986401</c:v>
                </c:pt>
                <c:pt idx="626">
                  <c:v>15.273132600986401</c:v>
                </c:pt>
                <c:pt idx="627">
                  <c:v>15.2138739389202</c:v>
                </c:pt>
                <c:pt idx="628">
                  <c:v>15.2138739389202</c:v>
                </c:pt>
                <c:pt idx="629">
                  <c:v>15.302745073069801</c:v>
                </c:pt>
                <c:pt idx="630">
                  <c:v>15.302745073069801</c:v>
                </c:pt>
                <c:pt idx="631">
                  <c:v>15.184227682461101</c:v>
                </c:pt>
                <c:pt idx="632">
                  <c:v>15.243508900670101</c:v>
                </c:pt>
                <c:pt idx="633">
                  <c:v>15.3323463500468</c:v>
                </c:pt>
                <c:pt idx="634">
                  <c:v>15.273132600986401</c:v>
                </c:pt>
                <c:pt idx="635">
                  <c:v>15.273132600986401</c:v>
                </c:pt>
                <c:pt idx="636">
                  <c:v>15.273132600986401</c:v>
                </c:pt>
                <c:pt idx="637">
                  <c:v>15.243508900670101</c:v>
                </c:pt>
                <c:pt idx="638">
                  <c:v>15.243508900670101</c:v>
                </c:pt>
                <c:pt idx="639">
                  <c:v>15.302745073069801</c:v>
                </c:pt>
                <c:pt idx="640">
                  <c:v>15.243508900670101</c:v>
                </c:pt>
                <c:pt idx="641">
                  <c:v>15.273132600986401</c:v>
                </c:pt>
                <c:pt idx="642">
                  <c:v>15.243508900670101</c:v>
                </c:pt>
                <c:pt idx="643">
                  <c:v>15.273132600986401</c:v>
                </c:pt>
                <c:pt idx="644">
                  <c:v>15.243508900670101</c:v>
                </c:pt>
                <c:pt idx="645">
                  <c:v>15.2138739389202</c:v>
                </c:pt>
                <c:pt idx="646">
                  <c:v>15.302745073069801</c:v>
                </c:pt>
                <c:pt idx="647">
                  <c:v>15.273132600986401</c:v>
                </c:pt>
                <c:pt idx="648">
                  <c:v>15.2138739389202</c:v>
                </c:pt>
                <c:pt idx="649">
                  <c:v>15.273132600986401</c:v>
                </c:pt>
                <c:pt idx="650">
                  <c:v>15.243508900670101</c:v>
                </c:pt>
                <c:pt idx="651">
                  <c:v>15.273132600986401</c:v>
                </c:pt>
                <c:pt idx="652">
                  <c:v>15.273132600986401</c:v>
                </c:pt>
                <c:pt idx="653">
                  <c:v>15.273132600986401</c:v>
                </c:pt>
                <c:pt idx="654">
                  <c:v>15.3323463500468</c:v>
                </c:pt>
                <c:pt idx="655">
                  <c:v>15.3323463500468</c:v>
                </c:pt>
                <c:pt idx="656">
                  <c:v>15.273132600986401</c:v>
                </c:pt>
                <c:pt idx="657">
                  <c:v>15.302745073069801</c:v>
                </c:pt>
                <c:pt idx="658">
                  <c:v>15.302745073069801</c:v>
                </c:pt>
                <c:pt idx="659">
                  <c:v>15.2138739389202</c:v>
                </c:pt>
                <c:pt idx="660">
                  <c:v>15.243508900670101</c:v>
                </c:pt>
                <c:pt idx="661">
                  <c:v>15.421083340490901</c:v>
                </c:pt>
                <c:pt idx="662">
                  <c:v>15.184227682461101</c:v>
                </c:pt>
                <c:pt idx="663">
                  <c:v>15.273132600986401</c:v>
                </c:pt>
                <c:pt idx="664">
                  <c:v>15.273132600986401</c:v>
                </c:pt>
                <c:pt idx="665">
                  <c:v>15.302745073069801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1B-4ACD-9A60-282F1863B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826608"/>
        <c:axId val="276488976"/>
      </c:scatterChart>
      <c:valAx>
        <c:axId val="490826608"/>
        <c:scaling>
          <c:orientation val="minMax"/>
          <c:max val="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488976"/>
        <c:crosses val="autoZero"/>
        <c:crossBetween val="midCat"/>
      </c:valAx>
      <c:valAx>
        <c:axId val="276488976"/>
        <c:scaling>
          <c:orientation val="minMax"/>
          <c:max val="20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82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Warmtecapaciteit</a:t>
            </a:r>
            <a:r>
              <a:rPr lang="en-US" baseline="0"/>
              <a:t> 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Coachlab1105b!$G$2:$G$3</c:f>
              <c:strCache>
                <c:ptCount val="2"/>
                <c:pt idx="0">
                  <c:v>T</c:v>
                </c:pt>
                <c:pt idx="1">
                  <c:v>°C</c:v>
                </c:pt>
              </c:strCache>
            </c:strRef>
          </c:tx>
          <c:spPr>
            <a:ln w="25400" cap="flat" cmpd="dbl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xVal>
            <c:numRef>
              <c:f>Coachlab1105b!$F$4:$F$105</c:f>
              <c:numCache>
                <c:formatCode>General</c:formatCode>
                <c:ptCount val="102"/>
                <c:pt idx="0">
                  <c:v>0</c:v>
                </c:pt>
                <c:pt idx="1">
                  <c:v>9.9999999999999591</c:v>
                </c:pt>
                <c:pt idx="2">
                  <c:v>19.999999999999979</c:v>
                </c:pt>
                <c:pt idx="3">
                  <c:v>30</c:v>
                </c:pt>
                <c:pt idx="4">
                  <c:v>39.999999999999957</c:v>
                </c:pt>
                <c:pt idx="5">
                  <c:v>49.999999999999986</c:v>
                </c:pt>
                <c:pt idx="6">
                  <c:v>60</c:v>
                </c:pt>
                <c:pt idx="7">
                  <c:v>69.999999999999602</c:v>
                </c:pt>
                <c:pt idx="8">
                  <c:v>79.999999999999801</c:v>
                </c:pt>
                <c:pt idx="9">
                  <c:v>90</c:v>
                </c:pt>
                <c:pt idx="10">
                  <c:v>99.999999999999602</c:v>
                </c:pt>
                <c:pt idx="11">
                  <c:v>109.9999999999998</c:v>
                </c:pt>
                <c:pt idx="12">
                  <c:v>120</c:v>
                </c:pt>
                <c:pt idx="13">
                  <c:v>129.9999999999996</c:v>
                </c:pt>
                <c:pt idx="14">
                  <c:v>139.9999999999998</c:v>
                </c:pt>
                <c:pt idx="15">
                  <c:v>150</c:v>
                </c:pt>
                <c:pt idx="16">
                  <c:v>159.9999999999996</c:v>
                </c:pt>
                <c:pt idx="17">
                  <c:v>169.9999999999998</c:v>
                </c:pt>
                <c:pt idx="18">
                  <c:v>180</c:v>
                </c:pt>
                <c:pt idx="19">
                  <c:v>189.9999999999996</c:v>
                </c:pt>
                <c:pt idx="20">
                  <c:v>199.9999999999998</c:v>
                </c:pt>
                <c:pt idx="21">
                  <c:v>210</c:v>
                </c:pt>
                <c:pt idx="22">
                  <c:v>219.9999999999996</c:v>
                </c:pt>
                <c:pt idx="23">
                  <c:v>229.9999999999998</c:v>
                </c:pt>
                <c:pt idx="24">
                  <c:v>240</c:v>
                </c:pt>
                <c:pt idx="25">
                  <c:v>249.9999999999996</c:v>
                </c:pt>
                <c:pt idx="26">
                  <c:v>259.99999999999983</c:v>
                </c:pt>
                <c:pt idx="27">
                  <c:v>270</c:v>
                </c:pt>
                <c:pt idx="28">
                  <c:v>279.9999999999996</c:v>
                </c:pt>
                <c:pt idx="29">
                  <c:v>289.99999999999983</c:v>
                </c:pt>
                <c:pt idx="30">
                  <c:v>300</c:v>
                </c:pt>
                <c:pt idx="31">
                  <c:v>309.9999999999996</c:v>
                </c:pt>
                <c:pt idx="32">
                  <c:v>319.99999999999983</c:v>
                </c:pt>
                <c:pt idx="33">
                  <c:v>330</c:v>
                </c:pt>
                <c:pt idx="34">
                  <c:v>339.9999999999996</c:v>
                </c:pt>
                <c:pt idx="35">
                  <c:v>349.99999999999983</c:v>
                </c:pt>
                <c:pt idx="36">
                  <c:v>360</c:v>
                </c:pt>
                <c:pt idx="37">
                  <c:v>369.9999999999996</c:v>
                </c:pt>
                <c:pt idx="38">
                  <c:v>379.99999999999983</c:v>
                </c:pt>
                <c:pt idx="39">
                  <c:v>390</c:v>
                </c:pt>
                <c:pt idx="40">
                  <c:v>399.9999999999996</c:v>
                </c:pt>
                <c:pt idx="41">
                  <c:v>409.99999999999983</c:v>
                </c:pt>
                <c:pt idx="42">
                  <c:v>420</c:v>
                </c:pt>
                <c:pt idx="43">
                  <c:v>429.9999999999996</c:v>
                </c:pt>
                <c:pt idx="44">
                  <c:v>439.99999999999983</c:v>
                </c:pt>
                <c:pt idx="45">
                  <c:v>450</c:v>
                </c:pt>
                <c:pt idx="46">
                  <c:v>459.9999999999996</c:v>
                </c:pt>
                <c:pt idx="47">
                  <c:v>0</c:v>
                </c:pt>
                <c:pt idx="48">
                  <c:v>0</c:v>
                </c:pt>
              </c:numCache>
            </c:numRef>
          </c:xVal>
          <c:yVal>
            <c:numRef>
              <c:f>Coachlab1105b!$G$4:$G$105</c:f>
              <c:numCache>
                <c:formatCode>General</c:formatCode>
                <c:ptCount val="102"/>
                <c:pt idx="0">
                  <c:v>21.4308067615315</c:v>
                </c:pt>
                <c:pt idx="1">
                  <c:v>21.319284249159399</c:v>
                </c:pt>
                <c:pt idx="2">
                  <c:v>21.375056425888701</c:v>
                </c:pt>
                <c:pt idx="3">
                  <c:v>21.3471730789128</c:v>
                </c:pt>
                <c:pt idx="4">
                  <c:v>21.319284249159399</c:v>
                </c:pt>
                <c:pt idx="5">
                  <c:v>21.4308067615315</c:v>
                </c:pt>
                <c:pt idx="6">
                  <c:v>21.3471730789128</c:v>
                </c:pt>
                <c:pt idx="7">
                  <c:v>21.291389914082998</c:v>
                </c:pt>
                <c:pt idx="8">
                  <c:v>23.672425324360599</c:v>
                </c:pt>
                <c:pt idx="9">
                  <c:v>26.0260730748589</c:v>
                </c:pt>
                <c:pt idx="10">
                  <c:v>27.631418508824499</c:v>
                </c:pt>
                <c:pt idx="11">
                  <c:v>28.066053615621101</c:v>
                </c:pt>
                <c:pt idx="12">
                  <c:v>27.957413012357499</c:v>
                </c:pt>
                <c:pt idx="13">
                  <c:v>27.794430473675199</c:v>
                </c:pt>
                <c:pt idx="14">
                  <c:v>27.740096614435799</c:v>
                </c:pt>
                <c:pt idx="15">
                  <c:v>27.767263961777498</c:v>
                </c:pt>
                <c:pt idx="16">
                  <c:v>27.767263961777498</c:v>
                </c:pt>
                <c:pt idx="17">
                  <c:v>27.740096614435799</c:v>
                </c:pt>
                <c:pt idx="18">
                  <c:v>27.848761063431201</c:v>
                </c:pt>
                <c:pt idx="19">
                  <c:v>27.740096614435799</c:v>
                </c:pt>
                <c:pt idx="20">
                  <c:v>27.767263961777498</c:v>
                </c:pt>
                <c:pt idx="21">
                  <c:v>27.712928413566502</c:v>
                </c:pt>
                <c:pt idx="22">
                  <c:v>27.712928413566502</c:v>
                </c:pt>
                <c:pt idx="23">
                  <c:v>27.658589378866399</c:v>
                </c:pt>
                <c:pt idx="24">
                  <c:v>27.658589378866399</c:v>
                </c:pt>
                <c:pt idx="25">
                  <c:v>27.685759341077102</c:v>
                </c:pt>
                <c:pt idx="26">
                  <c:v>27.577073972762602</c:v>
                </c:pt>
                <c:pt idx="27">
                  <c:v>27.685759341077102</c:v>
                </c:pt>
                <c:pt idx="28">
                  <c:v>27.631418508824499</c:v>
                </c:pt>
                <c:pt idx="29">
                  <c:v>27.549900270477899</c:v>
                </c:pt>
                <c:pt idx="30">
                  <c:v>27.658589378866399</c:v>
                </c:pt>
                <c:pt idx="31">
                  <c:v>27.577073972762602</c:v>
                </c:pt>
                <c:pt idx="32">
                  <c:v>27.604246712832499</c:v>
                </c:pt>
                <c:pt idx="33">
                  <c:v>27.577073972762602</c:v>
                </c:pt>
                <c:pt idx="34">
                  <c:v>27.549900270477899</c:v>
                </c:pt>
                <c:pt idx="35">
                  <c:v>27.522725587832301</c:v>
                </c:pt>
                <c:pt idx="36">
                  <c:v>27.577073972762602</c:v>
                </c:pt>
                <c:pt idx="37">
                  <c:v>27.522725587832301</c:v>
                </c:pt>
                <c:pt idx="38">
                  <c:v>27.495549906670799</c:v>
                </c:pt>
                <c:pt idx="39">
                  <c:v>27.495549906670799</c:v>
                </c:pt>
                <c:pt idx="40">
                  <c:v>27.522725587832301</c:v>
                </c:pt>
                <c:pt idx="41">
                  <c:v>27.495549906670799</c:v>
                </c:pt>
                <c:pt idx="42">
                  <c:v>27.577073972762602</c:v>
                </c:pt>
                <c:pt idx="43">
                  <c:v>27.495549906670799</c:v>
                </c:pt>
                <c:pt idx="44">
                  <c:v>27.549900270477899</c:v>
                </c:pt>
                <c:pt idx="45">
                  <c:v>27.549900270477899</c:v>
                </c:pt>
                <c:pt idx="46">
                  <c:v>27.386836833434099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03-4023-8EA2-09A2F59E8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720144"/>
        <c:axId val="1246724624"/>
      </c:scatterChart>
      <c:valAx>
        <c:axId val="1246720144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724624"/>
        <c:crosses val="autoZero"/>
        <c:crossBetween val="midCat"/>
      </c:valAx>
      <c:valAx>
        <c:axId val="1246724624"/>
        <c:scaling>
          <c:orientation val="minMax"/>
          <c:min val="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720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CoachLab1105a!$G$2:$G$3</c:f>
              <c:strCache>
                <c:ptCount val="2"/>
                <c:pt idx="0">
                  <c:v>T</c:v>
                </c:pt>
                <c:pt idx="1">
                  <c:v>°C</c:v>
                </c:pt>
              </c:strCache>
            </c:strRef>
          </c:tx>
          <c:spPr>
            <a:ln w="25400" cap="flat" cmpd="dbl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xVal>
            <c:numRef>
              <c:f>CoachLab1105a!$F$4:$F$105</c:f>
              <c:numCache>
                <c:formatCode>General</c:formatCode>
                <c:ptCount val="102"/>
                <c:pt idx="0">
                  <c:v>0</c:v>
                </c:pt>
                <c:pt idx="1">
                  <c:v>29.999999999999986</c:v>
                </c:pt>
                <c:pt idx="2">
                  <c:v>59.999999999999758</c:v>
                </c:pt>
                <c:pt idx="3">
                  <c:v>90</c:v>
                </c:pt>
                <c:pt idx="4">
                  <c:v>119.99999999999987</c:v>
                </c:pt>
                <c:pt idx="5">
                  <c:v>149.99999999999977</c:v>
                </c:pt>
                <c:pt idx="6">
                  <c:v>180</c:v>
                </c:pt>
                <c:pt idx="7">
                  <c:v>209.99999999999989</c:v>
                </c:pt>
                <c:pt idx="8">
                  <c:v>239.99999999999974</c:v>
                </c:pt>
                <c:pt idx="9">
                  <c:v>270</c:v>
                </c:pt>
                <c:pt idx="10">
                  <c:v>299.99999999999989</c:v>
                </c:pt>
                <c:pt idx="11">
                  <c:v>329.99999999999977</c:v>
                </c:pt>
                <c:pt idx="12">
                  <c:v>360</c:v>
                </c:pt>
                <c:pt idx="13">
                  <c:v>389.99999999999881</c:v>
                </c:pt>
                <c:pt idx="14">
                  <c:v>419.99999999999761</c:v>
                </c:pt>
                <c:pt idx="15">
                  <c:v>450</c:v>
                </c:pt>
                <c:pt idx="16">
                  <c:v>479.99999999999881</c:v>
                </c:pt>
                <c:pt idx="17">
                  <c:v>509.99999999999761</c:v>
                </c:pt>
                <c:pt idx="18">
                  <c:v>540</c:v>
                </c:pt>
                <c:pt idx="19">
                  <c:v>569.99999999999875</c:v>
                </c:pt>
                <c:pt idx="20">
                  <c:v>599.99999999999761</c:v>
                </c:pt>
                <c:pt idx="21">
                  <c:v>630</c:v>
                </c:pt>
                <c:pt idx="22">
                  <c:v>659.99999999999875</c:v>
                </c:pt>
                <c:pt idx="23">
                  <c:v>689.99999999999761</c:v>
                </c:pt>
                <c:pt idx="24">
                  <c:v>720</c:v>
                </c:pt>
                <c:pt idx="25">
                  <c:v>749.99999999999886</c:v>
                </c:pt>
                <c:pt idx="26">
                  <c:v>779.99999999999761</c:v>
                </c:pt>
                <c:pt idx="27">
                  <c:v>810</c:v>
                </c:pt>
                <c:pt idx="28">
                  <c:v>839.99999999999886</c:v>
                </c:pt>
                <c:pt idx="29">
                  <c:v>869.99999999999761</c:v>
                </c:pt>
                <c:pt idx="30">
                  <c:v>900</c:v>
                </c:pt>
                <c:pt idx="31">
                  <c:v>929.99999999999886</c:v>
                </c:pt>
                <c:pt idx="32">
                  <c:v>959.99999999999761</c:v>
                </c:pt>
                <c:pt idx="33">
                  <c:v>990.00000000000011</c:v>
                </c:pt>
                <c:pt idx="34">
                  <c:v>1019.9999999999987</c:v>
                </c:pt>
                <c:pt idx="35">
                  <c:v>1049.9999999999977</c:v>
                </c:pt>
                <c:pt idx="36">
                  <c:v>1080</c:v>
                </c:pt>
                <c:pt idx="37">
                  <c:v>1109.9999999999989</c:v>
                </c:pt>
                <c:pt idx="38">
                  <c:v>1139.9999999999975</c:v>
                </c:pt>
                <c:pt idx="39">
                  <c:v>1170</c:v>
                </c:pt>
                <c:pt idx="40">
                  <c:v>1199.9999999999986</c:v>
                </c:pt>
                <c:pt idx="41">
                  <c:v>1229.9999999999977</c:v>
                </c:pt>
                <c:pt idx="42">
                  <c:v>1260</c:v>
                </c:pt>
                <c:pt idx="43">
                  <c:v>1289.9999999999989</c:v>
                </c:pt>
                <c:pt idx="44">
                  <c:v>1319.9999999999975</c:v>
                </c:pt>
                <c:pt idx="45">
                  <c:v>1350</c:v>
                </c:pt>
                <c:pt idx="46">
                  <c:v>1379.9999999999989</c:v>
                </c:pt>
                <c:pt idx="47">
                  <c:v>1409.9999999999975</c:v>
                </c:pt>
                <c:pt idx="48">
                  <c:v>1440</c:v>
                </c:pt>
                <c:pt idx="49">
                  <c:v>1469.9999999999989</c:v>
                </c:pt>
                <c:pt idx="50">
                  <c:v>1499.9999999999977</c:v>
                </c:pt>
                <c:pt idx="51">
                  <c:v>1530</c:v>
                </c:pt>
                <c:pt idx="52">
                  <c:v>1559.9999999999989</c:v>
                </c:pt>
                <c:pt idx="53">
                  <c:v>1589.9999999999975</c:v>
                </c:pt>
                <c:pt idx="54">
                  <c:v>1620</c:v>
                </c:pt>
                <c:pt idx="55">
                  <c:v>1649.9999999999986</c:v>
                </c:pt>
                <c:pt idx="56">
                  <c:v>1679.9999999999977</c:v>
                </c:pt>
                <c:pt idx="57">
                  <c:v>1710</c:v>
                </c:pt>
                <c:pt idx="58">
                  <c:v>1739.9999999999989</c:v>
                </c:pt>
                <c:pt idx="59">
                  <c:v>1769.9999999999975</c:v>
                </c:pt>
                <c:pt idx="60">
                  <c:v>1800</c:v>
                </c:pt>
                <c:pt idx="61">
                  <c:v>1829.9999999999986</c:v>
                </c:pt>
                <c:pt idx="62">
                  <c:v>1859.9999999999977</c:v>
                </c:pt>
                <c:pt idx="63">
                  <c:v>1890</c:v>
                </c:pt>
                <c:pt idx="64">
                  <c:v>1919.9999999999989</c:v>
                </c:pt>
                <c:pt idx="65">
                  <c:v>1949.9999999999975</c:v>
                </c:pt>
                <c:pt idx="66">
                  <c:v>1980.0000000000002</c:v>
                </c:pt>
                <c:pt idx="67">
                  <c:v>2009.9999999999989</c:v>
                </c:pt>
                <c:pt idx="68">
                  <c:v>2039.9999999999975</c:v>
                </c:pt>
                <c:pt idx="69">
                  <c:v>2070</c:v>
                </c:pt>
                <c:pt idx="70">
                  <c:v>2099.9999999999991</c:v>
                </c:pt>
                <c:pt idx="71">
                  <c:v>2129.9999999999977</c:v>
                </c:pt>
                <c:pt idx="72">
                  <c:v>2160</c:v>
                </c:pt>
                <c:pt idx="73">
                  <c:v>2189.9999999999986</c:v>
                </c:pt>
                <c:pt idx="74">
                  <c:v>2219.9999999999977</c:v>
                </c:pt>
                <c:pt idx="75">
                  <c:v>2250</c:v>
                </c:pt>
                <c:pt idx="76">
                  <c:v>2279.9999999999986</c:v>
                </c:pt>
                <c:pt idx="77">
                  <c:v>2309.9999999999977</c:v>
                </c:pt>
                <c:pt idx="78">
                  <c:v>2340</c:v>
                </c:pt>
                <c:pt idx="79">
                  <c:v>2369.9999999999986</c:v>
                </c:pt>
                <c:pt idx="80">
                  <c:v>2399.9999999999973</c:v>
                </c:pt>
                <c:pt idx="81">
                  <c:v>2430</c:v>
                </c:pt>
                <c:pt idx="82">
                  <c:v>2459.9999999999986</c:v>
                </c:pt>
                <c:pt idx="83">
                  <c:v>2489.9999999999977</c:v>
                </c:pt>
                <c:pt idx="84">
                  <c:v>2520</c:v>
                </c:pt>
                <c:pt idx="85">
                  <c:v>2549.9999999999991</c:v>
                </c:pt>
                <c:pt idx="86">
                  <c:v>2579.9999999999977</c:v>
                </c:pt>
                <c:pt idx="87">
                  <c:v>2610</c:v>
                </c:pt>
                <c:pt idx="88">
                  <c:v>2639.9999999999986</c:v>
                </c:pt>
                <c:pt idx="89">
                  <c:v>2669.9999999999977</c:v>
                </c:pt>
                <c:pt idx="90">
                  <c:v>2700</c:v>
                </c:pt>
                <c:pt idx="91">
                  <c:v>2729.9999999999986</c:v>
                </c:pt>
                <c:pt idx="92">
                  <c:v>2759.9999999999977</c:v>
                </c:pt>
                <c:pt idx="93">
                  <c:v>2790</c:v>
                </c:pt>
                <c:pt idx="94">
                  <c:v>2819.9999999999986</c:v>
                </c:pt>
                <c:pt idx="95">
                  <c:v>2849.9999999999973</c:v>
                </c:pt>
                <c:pt idx="96">
                  <c:v>2880</c:v>
                </c:pt>
                <c:pt idx="97">
                  <c:v>2909.9999999999986</c:v>
                </c:pt>
                <c:pt idx="98">
                  <c:v>2939.9999999999977</c:v>
                </c:pt>
                <c:pt idx="99">
                  <c:v>2970</c:v>
                </c:pt>
                <c:pt idx="100">
                  <c:v>2999.9999999999991</c:v>
                </c:pt>
                <c:pt idx="101">
                  <c:v>3029.9999999999977</c:v>
                </c:pt>
              </c:numCache>
            </c:numRef>
          </c:xVal>
          <c:yVal>
            <c:numRef>
              <c:f>CoachLab1105a!$G$4:$G$105</c:f>
              <c:numCache>
                <c:formatCode>General</c:formatCode>
                <c:ptCount val="102"/>
                <c:pt idx="0">
                  <c:v>21.486535435821299</c:v>
                </c:pt>
                <c:pt idx="1">
                  <c:v>21.681417795899499</c:v>
                </c:pt>
                <c:pt idx="2">
                  <c:v>21.6535932804311</c:v>
                </c:pt>
                <c:pt idx="3">
                  <c:v>27.0333929154468</c:v>
                </c:pt>
                <c:pt idx="4">
                  <c:v>28.337613043886801</c:v>
                </c:pt>
                <c:pt idx="5">
                  <c:v>28.201840170194799</c:v>
                </c:pt>
                <c:pt idx="6">
                  <c:v>28.256150835740801</c:v>
                </c:pt>
                <c:pt idx="7">
                  <c:v>28.256150835740801</c:v>
                </c:pt>
                <c:pt idx="8">
                  <c:v>28.174684025565099</c:v>
                </c:pt>
                <c:pt idx="9">
                  <c:v>28.120370022815099</c:v>
                </c:pt>
                <c:pt idx="10">
                  <c:v>28.201840170194799</c:v>
                </c:pt>
                <c:pt idx="11">
                  <c:v>28.201840170194799</c:v>
                </c:pt>
                <c:pt idx="12">
                  <c:v>28.0388944654078</c:v>
                </c:pt>
                <c:pt idx="13">
                  <c:v>28.0932121287616</c:v>
                </c:pt>
                <c:pt idx="14">
                  <c:v>27.984574181781198</c:v>
                </c:pt>
                <c:pt idx="15">
                  <c:v>28.011734660128202</c:v>
                </c:pt>
                <c:pt idx="16">
                  <c:v>27.957413012357499</c:v>
                </c:pt>
                <c:pt idx="17">
                  <c:v>28.011734660128202</c:v>
                </c:pt>
                <c:pt idx="18">
                  <c:v>27.848761063431201</c:v>
                </c:pt>
                <c:pt idx="19">
                  <c:v>27.957413012357499</c:v>
                </c:pt>
                <c:pt idx="20">
                  <c:v>27.903088528203298</c:v>
                </c:pt>
                <c:pt idx="21">
                  <c:v>27.794430473675199</c:v>
                </c:pt>
                <c:pt idx="22">
                  <c:v>27.875925177414199</c:v>
                </c:pt>
                <c:pt idx="23">
                  <c:v>27.875925177414199</c:v>
                </c:pt>
                <c:pt idx="24">
                  <c:v>27.712928413566502</c:v>
                </c:pt>
                <c:pt idx="25">
                  <c:v>27.794430473675199</c:v>
                </c:pt>
                <c:pt idx="26">
                  <c:v>27.685759341077102</c:v>
                </c:pt>
                <c:pt idx="27">
                  <c:v>27.685759341077102</c:v>
                </c:pt>
                <c:pt idx="28">
                  <c:v>27.712928413566502</c:v>
                </c:pt>
                <c:pt idx="29">
                  <c:v>27.685759341077102</c:v>
                </c:pt>
                <c:pt idx="30">
                  <c:v>27.685759341077102</c:v>
                </c:pt>
                <c:pt idx="31">
                  <c:v>27.658589378866399</c:v>
                </c:pt>
                <c:pt idx="32">
                  <c:v>27.577073972762602</c:v>
                </c:pt>
                <c:pt idx="33">
                  <c:v>27.577073972762602</c:v>
                </c:pt>
                <c:pt idx="34">
                  <c:v>27.522725587832301</c:v>
                </c:pt>
                <c:pt idx="35">
                  <c:v>27.495549906670799</c:v>
                </c:pt>
                <c:pt idx="36">
                  <c:v>27.468373208828702</c:v>
                </c:pt>
                <c:pt idx="37">
                  <c:v>27.522725587832301</c:v>
                </c:pt>
                <c:pt idx="38">
                  <c:v>27.468373208828702</c:v>
                </c:pt>
                <c:pt idx="39">
                  <c:v>27.522725587832301</c:v>
                </c:pt>
                <c:pt idx="40">
                  <c:v>27.4411954761324</c:v>
                </c:pt>
                <c:pt idx="41">
                  <c:v>27.4411954761324</c:v>
                </c:pt>
                <c:pt idx="42">
                  <c:v>27.414016690398402</c:v>
                </c:pt>
                <c:pt idx="43">
                  <c:v>27.386836833434099</c:v>
                </c:pt>
                <c:pt idx="44">
                  <c:v>27.468373208828702</c:v>
                </c:pt>
                <c:pt idx="45">
                  <c:v>27.386836833434099</c:v>
                </c:pt>
                <c:pt idx="46">
                  <c:v>27.278106329081101</c:v>
                </c:pt>
                <c:pt idx="47">
                  <c:v>27.332473832995401</c:v>
                </c:pt>
                <c:pt idx="48">
                  <c:v>27.332473832995401</c:v>
                </c:pt>
                <c:pt idx="49">
                  <c:v>27.1965463100099</c:v>
                </c:pt>
                <c:pt idx="50">
                  <c:v>27.278106329081101</c:v>
                </c:pt>
                <c:pt idx="51">
                  <c:v>27.278106329081101</c:v>
                </c:pt>
                <c:pt idx="52">
                  <c:v>27.1965463100099</c:v>
                </c:pt>
                <c:pt idx="53">
                  <c:v>27.2509208427354</c:v>
                </c:pt>
                <c:pt idx="54">
                  <c:v>27.2237341757988</c:v>
                </c:pt>
                <c:pt idx="55">
                  <c:v>27.169357227096899</c:v>
                </c:pt>
                <c:pt idx="56">
                  <c:v>27.142166908778101</c:v>
                </c:pt>
                <c:pt idx="57">
                  <c:v>27.142166908778101</c:v>
                </c:pt>
                <c:pt idx="58">
                  <c:v>27.060588358413899</c:v>
                </c:pt>
                <c:pt idx="59">
                  <c:v>27.0333929154468</c:v>
                </c:pt>
                <c:pt idx="60">
                  <c:v>27.087782492744299</c:v>
                </c:pt>
                <c:pt idx="61">
                  <c:v>27.0333929154468</c:v>
                </c:pt>
                <c:pt idx="62">
                  <c:v>26.9789980302555</c:v>
                </c:pt>
                <c:pt idx="63">
                  <c:v>27.006196145508898</c:v>
                </c:pt>
                <c:pt idx="64">
                  <c:v>27.0333929154468</c:v>
                </c:pt>
                <c:pt idx="65">
                  <c:v>26.897395428993701</c:v>
                </c:pt>
                <c:pt idx="66">
                  <c:v>27.006196145508898</c:v>
                </c:pt>
                <c:pt idx="67">
                  <c:v>26.870191748815099</c:v>
                </c:pt>
                <c:pt idx="68">
                  <c:v>26.870191748815099</c:v>
                </c:pt>
                <c:pt idx="69">
                  <c:v>26.9789980302555</c:v>
                </c:pt>
                <c:pt idx="70">
                  <c:v>26.8429866314344</c:v>
                </c:pt>
                <c:pt idx="71">
                  <c:v>26.897395428993701</c:v>
                </c:pt>
                <c:pt idx="72">
                  <c:v>26.897395428993701</c:v>
                </c:pt>
                <c:pt idx="73">
                  <c:v>26.7613624719197</c:v>
                </c:pt>
                <c:pt idx="74">
                  <c:v>26.7613624719197</c:v>
                </c:pt>
                <c:pt idx="75">
                  <c:v>26.815780058441302</c:v>
                </c:pt>
                <c:pt idx="76">
                  <c:v>26.8429866314344</c:v>
                </c:pt>
                <c:pt idx="77">
                  <c:v>26.706938841740399</c:v>
                </c:pt>
                <c:pt idx="78">
                  <c:v>26.734151421513801</c:v>
                </c:pt>
                <c:pt idx="79">
                  <c:v>26.7613624719197</c:v>
                </c:pt>
                <c:pt idx="80">
                  <c:v>26.679724714132199</c:v>
                </c:pt>
                <c:pt idx="81">
                  <c:v>26.706938841740399</c:v>
                </c:pt>
                <c:pt idx="82">
                  <c:v>26.652509020210001</c:v>
                </c:pt>
                <c:pt idx="83">
                  <c:v>26.679724714132199</c:v>
                </c:pt>
                <c:pt idx="84">
                  <c:v>26.6252917414831</c:v>
                </c:pt>
                <c:pt idx="85">
                  <c:v>26.706938841740399</c:v>
                </c:pt>
                <c:pt idx="86">
                  <c:v>26.598072859448699</c:v>
                </c:pt>
                <c:pt idx="87">
                  <c:v>26.815780058441302</c:v>
                </c:pt>
                <c:pt idx="88">
                  <c:v>26.516406408296699</c:v>
                </c:pt>
                <c:pt idx="89">
                  <c:v>26.516406408296699</c:v>
                </c:pt>
                <c:pt idx="90">
                  <c:v>26.543630211387999</c:v>
                </c:pt>
                <c:pt idx="91">
                  <c:v>26.434724860134398</c:v>
                </c:pt>
                <c:pt idx="92">
                  <c:v>26.461953751238902</c:v>
                </c:pt>
                <c:pt idx="93">
                  <c:v>26.489180927767901</c:v>
                </c:pt>
                <c:pt idx="94">
                  <c:v>26.461953751238902</c:v>
                </c:pt>
                <c:pt idx="95">
                  <c:v>26.461953751238902</c:v>
                </c:pt>
                <c:pt idx="96">
                  <c:v>26.489180927767901</c:v>
                </c:pt>
                <c:pt idx="97">
                  <c:v>26.461953751238902</c:v>
                </c:pt>
                <c:pt idx="98">
                  <c:v>26.434724860134398</c:v>
                </c:pt>
                <c:pt idx="99">
                  <c:v>26.3530277134311</c:v>
                </c:pt>
                <c:pt idx="100">
                  <c:v>26.3802618598368</c:v>
                </c:pt>
                <c:pt idx="101">
                  <c:v>26.3802618598368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83-4E79-8EED-E9330936F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720144"/>
        <c:axId val="1246724624"/>
      </c:scatterChart>
      <c:valAx>
        <c:axId val="1246720144"/>
        <c:scaling>
          <c:orientation val="minMax"/>
          <c:max val="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724624"/>
        <c:crosses val="autoZero"/>
        <c:crossBetween val="midCat"/>
      </c:valAx>
      <c:valAx>
        <c:axId val="1246724624"/>
        <c:scaling>
          <c:orientation val="minMax"/>
          <c:min val="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Temperatuur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720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224118</xdr:colOff>
      <xdr:row>8</xdr:row>
      <xdr:rowOff>141940</xdr:rowOff>
    </xdr:from>
    <xdr:to>
      <xdr:col>23</xdr:col>
      <xdr:colOff>104588</xdr:colOff>
      <xdr:row>32</xdr:row>
      <xdr:rowOff>151466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B5A831-53C8-4F39-94DD-BC2015349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38</xdr:row>
      <xdr:rowOff>0</xdr:rowOff>
    </xdr:from>
    <xdr:to>
      <xdr:col>23</xdr:col>
      <xdr:colOff>145865</xdr:colOff>
      <xdr:row>62</xdr:row>
      <xdr:rowOff>9526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43796D-0100-4AF6-8C23-E4FC1C155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66</xdr:row>
      <xdr:rowOff>0</xdr:rowOff>
    </xdr:from>
    <xdr:to>
      <xdr:col>23</xdr:col>
      <xdr:colOff>145865</xdr:colOff>
      <xdr:row>90</xdr:row>
      <xdr:rowOff>9526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FBC9B8-A13F-46EB-8258-D719F68E3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95</xdr:row>
      <xdr:rowOff>0</xdr:rowOff>
    </xdr:from>
    <xdr:to>
      <xdr:col>23</xdr:col>
      <xdr:colOff>145865</xdr:colOff>
      <xdr:row>119</xdr:row>
      <xdr:rowOff>9526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7BFBF2A-637E-4EAE-AD62-739CB83AD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124</xdr:row>
      <xdr:rowOff>0</xdr:rowOff>
    </xdr:from>
    <xdr:to>
      <xdr:col>23</xdr:col>
      <xdr:colOff>145865</xdr:colOff>
      <xdr:row>148</xdr:row>
      <xdr:rowOff>9526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67F856-6918-4BAC-A69E-72B2594F1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23</xdr:col>
      <xdr:colOff>358589</xdr:colOff>
      <xdr:row>0</xdr:row>
      <xdr:rowOff>0</xdr:rowOff>
    </xdr:from>
    <xdr:to>
      <xdr:col>31</xdr:col>
      <xdr:colOff>560295</xdr:colOff>
      <xdr:row>9</xdr:row>
      <xdr:rowOff>23710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675086-049C-423E-BC78-603A3DDB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761883" y="0"/>
          <a:ext cx="5102412" cy="1704592"/>
        </a:xfrm>
        <a:prstGeom prst="rect">
          <a:avLst/>
        </a:prstGeom>
      </xdr:spPr>
    </xdr:pic>
    <xdr:clientData/>
  </xdr:twoCellAnchor>
  <xdr:twoCellAnchor editAs="oneCell">
    <xdr:from>
      <xdr:col>27</xdr:col>
      <xdr:colOff>351117</xdr:colOff>
      <xdr:row>11</xdr:row>
      <xdr:rowOff>134470</xdr:rowOff>
    </xdr:from>
    <xdr:to>
      <xdr:col>29</xdr:col>
      <xdr:colOff>351553</xdr:colOff>
      <xdr:row>14</xdr:row>
      <xdr:rowOff>50450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B09D95-5D25-4BA9-81A2-FDAF03A9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37529" y="2188882"/>
          <a:ext cx="1225613" cy="476274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38</xdr:row>
      <xdr:rowOff>141942</xdr:rowOff>
    </xdr:from>
    <xdr:to>
      <xdr:col>29</xdr:col>
      <xdr:colOff>508436</xdr:colOff>
      <xdr:row>41</xdr:row>
      <xdr:rowOff>57922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6A51C69-B30F-4FC4-8B89-89BB1DB4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294412" y="7052236"/>
          <a:ext cx="1225613" cy="476274"/>
        </a:xfrm>
        <a:prstGeom prst="rect">
          <a:avLst/>
        </a:prstGeom>
      </xdr:spPr>
    </xdr:pic>
    <xdr:clientData/>
  </xdr:twoCellAnchor>
  <xdr:twoCellAnchor editAs="oneCell">
    <xdr:from>
      <xdr:col>27</xdr:col>
      <xdr:colOff>291352</xdr:colOff>
      <xdr:row>69</xdr:row>
      <xdr:rowOff>74706</xdr:rowOff>
    </xdr:from>
    <xdr:to>
      <xdr:col>29</xdr:col>
      <xdr:colOff>291788</xdr:colOff>
      <xdr:row>71</xdr:row>
      <xdr:rowOff>177451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144F2AA-FD34-469E-82CE-6682F5EC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077764" y="12774706"/>
          <a:ext cx="1225613" cy="476274"/>
        </a:xfrm>
        <a:prstGeom prst="rect">
          <a:avLst/>
        </a:prstGeom>
      </xdr:spPr>
    </xdr:pic>
    <xdr:clientData/>
  </xdr:twoCellAnchor>
  <xdr:twoCellAnchor editAs="oneCell">
    <xdr:from>
      <xdr:col>27</xdr:col>
      <xdr:colOff>246530</xdr:colOff>
      <xdr:row>96</xdr:row>
      <xdr:rowOff>164354</xdr:rowOff>
    </xdr:from>
    <xdr:to>
      <xdr:col>29</xdr:col>
      <xdr:colOff>246966</xdr:colOff>
      <xdr:row>99</xdr:row>
      <xdr:rowOff>80334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B01B3F-385C-4094-8335-B97B0329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032942" y="17720236"/>
          <a:ext cx="1225613" cy="476274"/>
        </a:xfrm>
        <a:prstGeom prst="rect">
          <a:avLst/>
        </a:prstGeom>
      </xdr:spPr>
    </xdr:pic>
    <xdr:clientData/>
  </xdr:twoCellAnchor>
  <xdr:twoCellAnchor editAs="oneCell">
    <xdr:from>
      <xdr:col>27</xdr:col>
      <xdr:colOff>156883</xdr:colOff>
      <xdr:row>20</xdr:row>
      <xdr:rowOff>153286</xdr:rowOff>
    </xdr:from>
    <xdr:to>
      <xdr:col>29</xdr:col>
      <xdr:colOff>582705</xdr:colOff>
      <xdr:row>23</xdr:row>
      <xdr:rowOff>100542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D5FEA28-2F89-4233-B61D-B9EBBB9C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0530" y="3888580"/>
          <a:ext cx="1650999" cy="507550"/>
        </a:xfrm>
        <a:prstGeom prst="rect">
          <a:avLst/>
        </a:prstGeom>
      </xdr:spPr>
    </xdr:pic>
    <xdr:clientData/>
  </xdr:twoCellAnchor>
  <xdr:oneCellAnchor>
    <xdr:from>
      <xdr:col>27</xdr:col>
      <xdr:colOff>403412</xdr:colOff>
      <xdr:row>45</xdr:row>
      <xdr:rowOff>33757</xdr:rowOff>
    </xdr:from>
    <xdr:ext cx="1650999" cy="507550"/>
    <xdr:pic>
      <xdr:nvPicPr>
        <xdr:cNvPr id="16" name="Picture 15">
          <a:extLst>
            <a:ext uri="{FF2B5EF4-FFF2-40B4-BE49-F238E27FC236}">
              <a16:creationId xmlns:a16="http://schemas.microsoft.com/office/drawing/2014/main" id="{58FB51B2-AA1C-4D5E-892F-6995281C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59" y="3769051"/>
          <a:ext cx="1650999" cy="507550"/>
        </a:xfrm>
        <a:prstGeom prst="rect">
          <a:avLst/>
        </a:prstGeom>
      </xdr:spPr>
    </xdr:pic>
    <xdr:clientData/>
  </xdr:oneCellAnchor>
  <xdr:oneCellAnchor>
    <xdr:from>
      <xdr:col>28</xdr:col>
      <xdr:colOff>403412</xdr:colOff>
      <xdr:row>76</xdr:row>
      <xdr:rowOff>33757</xdr:rowOff>
    </xdr:from>
    <xdr:ext cx="1650999" cy="507550"/>
    <xdr:pic>
      <xdr:nvPicPr>
        <xdr:cNvPr id="17" name="Picture 16">
          <a:extLst>
            <a:ext uri="{FF2B5EF4-FFF2-40B4-BE49-F238E27FC236}">
              <a16:creationId xmlns:a16="http://schemas.microsoft.com/office/drawing/2014/main" id="{E485183D-3F9B-4CD1-85CB-A33CB6AE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59" y="8251404"/>
          <a:ext cx="1650999" cy="507550"/>
        </a:xfrm>
        <a:prstGeom prst="rect">
          <a:avLst/>
        </a:prstGeom>
      </xdr:spPr>
    </xdr:pic>
    <xdr:clientData/>
  </xdr:oneCellAnchor>
  <xdr:oneCellAnchor>
    <xdr:from>
      <xdr:col>27</xdr:col>
      <xdr:colOff>403412</xdr:colOff>
      <xdr:row>104</xdr:row>
      <xdr:rowOff>33757</xdr:rowOff>
    </xdr:from>
    <xdr:ext cx="1650999" cy="507550"/>
    <xdr:pic>
      <xdr:nvPicPr>
        <xdr:cNvPr id="18" name="Picture 17">
          <a:extLst>
            <a:ext uri="{FF2B5EF4-FFF2-40B4-BE49-F238E27FC236}">
              <a16:creationId xmlns:a16="http://schemas.microsoft.com/office/drawing/2014/main" id="{E250B3D2-968D-4284-B407-47BE87D3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59" y="8251404"/>
          <a:ext cx="1650999" cy="50755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508000</xdr:colOff>
      <xdr:row>3</xdr:row>
      <xdr:rowOff>6350</xdr:rowOff>
    </xdr:from>
    <xdr:to>
      <xdr:col>16</xdr:col>
      <xdr:colOff>203200</xdr:colOff>
      <xdr:row>17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4BC690-5AF5-4C69-9854-C15020514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2</xdr:row>
      <xdr:rowOff>34925</xdr:rowOff>
    </xdr:from>
    <xdr:to>
      <xdr:col>20</xdr:col>
      <xdr:colOff>228600</xdr:colOff>
      <xdr:row>17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D9A702-FDFA-403B-A71D-F42A911391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476250</xdr:colOff>
      <xdr:row>19</xdr:row>
      <xdr:rowOff>73025</xdr:rowOff>
    </xdr:from>
    <xdr:to>
      <xdr:col>20</xdr:col>
      <xdr:colOff>171450</xdr:colOff>
      <xdr:row>34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A3AA33-D782-4E4E-9F0F-F900988947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0</xdr:colOff>
      <xdr:row>36</xdr:row>
      <xdr:rowOff>0</xdr:rowOff>
    </xdr:from>
    <xdr:to>
      <xdr:col>22</xdr:col>
      <xdr:colOff>483157</xdr:colOff>
      <xdr:row>46</xdr:row>
      <xdr:rowOff>146152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6C024F-075C-4D50-9731-40A760E9C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6300" y="6629400"/>
          <a:ext cx="10846357" cy="198765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203200</xdr:colOff>
      <xdr:row>3</xdr:row>
      <xdr:rowOff>174625</xdr:rowOff>
    </xdr:from>
    <xdr:to>
      <xdr:col>22</xdr:col>
      <xdr:colOff>508000</xdr:colOff>
      <xdr:row>18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BB76CE-BE30-4680-8C1F-9A759DF689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184150</xdr:colOff>
      <xdr:row>20</xdr:row>
      <xdr:rowOff>34925</xdr:rowOff>
    </xdr:from>
    <xdr:to>
      <xdr:col>22</xdr:col>
      <xdr:colOff>488950</xdr:colOff>
      <xdr:row>35</xdr:row>
      <xdr:rowOff>15875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E76BB1-09C1-457F-83BD-802FE9C82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533400</xdr:colOff>
      <xdr:row>33</xdr:row>
      <xdr:rowOff>44450</xdr:rowOff>
    </xdr:from>
    <xdr:to>
      <xdr:col>15</xdr:col>
      <xdr:colOff>597457</xdr:colOff>
      <xdr:row>44</xdr:row>
      <xdr:rowOff>6452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F9E847-CF9F-4C58-BA02-55B09057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6121400"/>
          <a:ext cx="10846357" cy="198765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</xdr:row>
      <xdr:rowOff>101600</xdr:rowOff>
    </xdr:from>
    <xdr:to>
      <xdr:col>15</xdr:col>
      <xdr:colOff>266700</xdr:colOff>
      <xdr:row>18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564CF8-C385-46B4-BC71-1CCCDD14F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530225</xdr:colOff>
      <xdr:row>2</xdr:row>
      <xdr:rowOff>88900</xdr:rowOff>
    </xdr:from>
    <xdr:to>
      <xdr:col>16</xdr:col>
      <xdr:colOff>225425</xdr:colOff>
      <xdr:row>17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43ADDF-EB55-450F-9760-57B4D14C8A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488950</xdr:colOff>
      <xdr:row>31</xdr:row>
      <xdr:rowOff>88900</xdr:rowOff>
    </xdr:from>
    <xdr:to>
      <xdr:col>7</xdr:col>
      <xdr:colOff>234950</xdr:colOff>
      <xdr:row>46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26D1B5-928B-4153-A670-C75150217A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31750</xdr:colOff>
      <xdr:row>11</xdr:row>
      <xdr:rowOff>171450</xdr:rowOff>
    </xdr:from>
    <xdr:ext cx="1552540" cy="3465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6C40FE03-C21A-4177-A246-688B74F6DB54}"/>
                </a:ext>
              </a:extLst>
            </xdr:cNvPr>
            <xdr:cNvSpPr txBox="1"/>
          </xdr:nvSpPr>
          <xdr:spPr>
            <a:xfrm>
              <a:off x="4857750" y="2197100"/>
              <a:ext cx="1552540" cy="3465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en-US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∙∆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sub>
                        </m:sSub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sSub>
                          <m:sSub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𝑚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</m:sub>
                        </m:sSub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∙∆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𝑇</m:t>
                        </m:r>
                      </m:num>
                      <m:den>
                        <m:sSub>
                          <m:sSubPr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</m:e>
                          <m:sub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𝑤</m:t>
                            </m:r>
                          </m:sub>
                        </m:sSub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∙∆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𝑇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6C40FE03-C21A-4177-A246-688B74F6DB54}"/>
                </a:ext>
              </a:extLst>
            </xdr:cNvPr>
            <xdr:cNvSpPr txBox="1"/>
          </xdr:nvSpPr>
          <xdr:spPr>
            <a:xfrm>
              <a:off x="4857750" y="2197100"/>
              <a:ext cx="1552540" cy="3465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𝑐_𝑤</a:t>
              </a:r>
              <a:r>
                <a:rPr lang="en-US" sz="1100" i="0">
                  <a:latin typeface="Cambria Math" panose="02040503050406030204" pitchFamily="18" charset="0"/>
                </a:rPr>
                <a:t>=(</a:t>
              </a:r>
              <a:r>
                <a:rPr lang="en-US" sz="1100" b="0" i="0">
                  <a:latin typeface="Cambria Math" panose="02040503050406030204" pitchFamily="18" charset="0"/>
                </a:rPr>
                <a:t>𝑃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∙∆𝑡−𝑐_𝑐∙𝑚_𝑐∙∆𝑇)/(</a:t>
              </a:r>
              <a:r>
                <a:rPr lang="en-US" sz="1100" b="0" i="0">
                  <a:latin typeface="Cambria Math" panose="02040503050406030204" pitchFamily="18" charset="0"/>
                </a:rPr>
                <a:t>𝑚_𝑤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∙∆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𝑇)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22225</xdr:colOff>
      <xdr:row>2</xdr:row>
      <xdr:rowOff>50800</xdr:rowOff>
    </xdr:from>
    <xdr:to>
      <xdr:col>12</xdr:col>
      <xdr:colOff>327025</xdr:colOff>
      <xdr:row>17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98452-1330-4CC9-8557-6C2CCA88A4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422275</xdr:colOff>
      <xdr:row>2</xdr:row>
      <xdr:rowOff>38100</xdr:rowOff>
    </xdr:from>
    <xdr:to>
      <xdr:col>12</xdr:col>
      <xdr:colOff>117475</xdr:colOff>
      <xdr:row>17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B349C1-B679-4B50-90D4-F774078636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508000</xdr:colOff>
      <xdr:row>48</xdr:row>
      <xdr:rowOff>101600</xdr:rowOff>
    </xdr:from>
    <xdr:to>
      <xdr:col>12</xdr:col>
      <xdr:colOff>533400</xdr:colOff>
      <xdr:row>62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C9031D-E551-4C4A-AA97-3CAA61D85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0.49375</cdr:x>
      <cdr:y>0.61536</cdr:y>
    </cdr:from>
    <cdr:to>
      <cdr:x>0.90625</cdr:x>
      <cdr:y>0.7534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C3C8C1C-D626-49EE-913E-2F5649C5E414}"/>
            </a:ext>
          </a:extLst>
        </cdr:cNvPr>
        <cdr:cNvSpPr txBox="1"/>
      </cdr:nvSpPr>
      <cdr:spPr>
        <a:xfrm xmlns:a="http://schemas.openxmlformats.org/drawingml/2006/main">
          <a:off x="2360705" y="2764119"/>
          <a:ext cx="1972235" cy="620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103</a:t>
          </a:r>
          <a:r>
            <a:rPr lang="en-US" sz="1100" baseline="0"/>
            <a:t>.1 g  water</a:t>
          </a:r>
          <a:br>
            <a:rPr lang="en-US" sz="1100" baseline="0"/>
          </a:br>
          <a:r>
            <a:rPr lang="en-US" sz="1100" baseline="0"/>
            <a:t>I</a:t>
          </a:r>
          <a:r>
            <a:rPr lang="en-US" sz="800" baseline="0"/>
            <a:t>gem.</a:t>
          </a:r>
          <a:r>
            <a:rPr lang="en-US" sz="1100" baseline="0"/>
            <a:t> = 1.7 A</a:t>
          </a:r>
          <a:br>
            <a:rPr lang="en-US" sz="1100" baseline="0"/>
          </a:br>
          <a:r>
            <a:rPr lang="en-US" sz="1100" baseline="0"/>
            <a:t>Temperatuurtstijging: 18.2 °C</a:t>
          </a:r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565150</xdr:colOff>
      <xdr:row>0</xdr:row>
      <xdr:rowOff>69850</xdr:rowOff>
    </xdr:from>
    <xdr:to>
      <xdr:col>9</xdr:col>
      <xdr:colOff>419309</xdr:colOff>
      <xdr:row>28</xdr:row>
      <xdr:rowOff>174954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C1F2E-5B10-494D-A403-BD35C4F4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0" y="69850"/>
          <a:ext cx="5340559" cy="5261304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508000</xdr:colOff>
      <xdr:row>1</xdr:row>
      <xdr:rowOff>13021</xdr:rowOff>
    </xdr:from>
    <xdr:to>
      <xdr:col>28</xdr:col>
      <xdr:colOff>43048</xdr:colOff>
      <xdr:row>38</xdr:row>
      <xdr:rowOff>127001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97732C-0B60-4344-9FD3-A1F09141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3600" y="197171"/>
          <a:ext cx="9898248" cy="692753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29</xdr:row>
      <xdr:rowOff>76200</xdr:rowOff>
    </xdr:from>
    <xdr:to>
      <xdr:col>11</xdr:col>
      <xdr:colOff>349597</xdr:colOff>
      <xdr:row>72</xdr:row>
      <xdr:rowOff>32155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5BA426-36ED-4D62-8BD0-4B02B092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5416550"/>
          <a:ext cx="6750397" cy="7874405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73</xdr:row>
      <xdr:rowOff>101600</xdr:rowOff>
    </xdr:from>
    <xdr:to>
      <xdr:col>10</xdr:col>
      <xdr:colOff>552782</xdr:colOff>
      <xdr:row>94</xdr:row>
      <xdr:rowOff>139901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942784D-ED41-42BF-9AB8-81835682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4150" y="13544550"/>
          <a:ext cx="6464632" cy="3905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60324</xdr:colOff>
      <xdr:row>0</xdr:row>
      <xdr:rowOff>120650</xdr:rowOff>
    </xdr:from>
    <xdr:to>
      <xdr:col>17</xdr:col>
      <xdr:colOff>126999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EB3FBE-8068-4BE2-A653-67FFCC689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0.22759</cdr:x>
      <cdr:y>0.28797</cdr:y>
    </cdr:from>
    <cdr:to>
      <cdr:x>0.74009</cdr:x>
      <cdr:y>0.2926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3CB940F-F57F-461A-A1B2-C6861411FF7C}"/>
            </a:ext>
          </a:extLst>
        </cdr:cNvPr>
        <cdr:cNvCxnSpPr/>
      </cdr:nvCxnSpPr>
      <cdr:spPr>
        <a:xfrm xmlns:a="http://schemas.openxmlformats.org/drawingml/2006/main">
          <a:off x="1263838" y="994749"/>
          <a:ext cx="2845951" cy="159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0.44082</cdr:x>
      <cdr:y>0.64261</cdr:y>
    </cdr:from>
    <cdr:to>
      <cdr:x>0.95332</cdr:x>
      <cdr:y>0.64724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44B0A9A-DC21-4EE2-AFF5-94314DCFBCD4}"/>
            </a:ext>
          </a:extLst>
        </cdr:cNvPr>
        <cdr:cNvCxnSpPr/>
      </cdr:nvCxnSpPr>
      <cdr:spPr>
        <a:xfrm xmlns:a="http://schemas.openxmlformats.org/drawingml/2006/main">
          <a:off x="2447896" y="2064764"/>
          <a:ext cx="2845951" cy="148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0.7187</cdr:x>
      <cdr:y>0.28309</cdr:y>
    </cdr:from>
    <cdr:to>
      <cdr:x>0.72213</cdr:x>
      <cdr:y>0.6502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D1F0A153-F7C9-44B7-98F5-081FE18A5D19}"/>
            </a:ext>
          </a:extLst>
        </cdr:cNvPr>
        <cdr:cNvCxnSpPr/>
      </cdr:nvCxnSpPr>
      <cdr:spPr>
        <a:xfrm xmlns:a="http://schemas.openxmlformats.org/drawingml/2006/main">
          <a:off x="3990976" y="977900"/>
          <a:ext cx="19050" cy="1268143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triangle"/>
          <a:tailEnd type="triangle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0.73542</cdr:x>
      <cdr:y>0.37731</cdr:y>
    </cdr:from>
    <cdr:to>
      <cdr:x>0.86736</cdr:x>
      <cdr:y>0.50694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28458AAF-BA6E-410E-86AF-02C519EF61FF}"/>
            </a:ext>
          </a:extLst>
        </cdr:cNvPr>
        <cdr:cNvSpPr txBox="1"/>
      </cdr:nvSpPr>
      <cdr:spPr>
        <a:xfrm xmlns:a="http://schemas.openxmlformats.org/drawingml/2006/main">
          <a:off x="3362325" y="1035050"/>
          <a:ext cx="603250" cy="355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000" b="1">
              <a:solidFill>
                <a:schemeClr val="accent2"/>
              </a:solidFill>
              <a:latin typeface="Symbol" panose="05050102010706020507" pitchFamily="18" charset="2"/>
            </a:rPr>
            <a:t>D</a:t>
          </a:r>
          <a:r>
            <a:rPr lang="en-US" sz="2000" b="1">
              <a:solidFill>
                <a:schemeClr val="accent2"/>
              </a:solidFill>
            </a:rPr>
            <a:t>T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60324</xdr:colOff>
      <xdr:row>1</xdr:row>
      <xdr:rowOff>177800</xdr:rowOff>
    </xdr:from>
    <xdr:to>
      <xdr:col>17</xdr:col>
      <xdr:colOff>126999</xdr:colOff>
      <xdr:row>19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41254C-C3A1-4C56-B577-296365381F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0.23331</cdr:x>
      <cdr:y>0.21076</cdr:y>
    </cdr:from>
    <cdr:to>
      <cdr:x>0.74581</cdr:x>
      <cdr:y>0.21539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3CB940F-F57F-461A-A1B2-C6861411FF7C}"/>
            </a:ext>
          </a:extLst>
        </cdr:cNvPr>
        <cdr:cNvCxnSpPr/>
      </cdr:nvCxnSpPr>
      <cdr:spPr>
        <a:xfrm xmlns:a="http://schemas.openxmlformats.org/drawingml/2006/main">
          <a:off x="1270386" y="677186"/>
          <a:ext cx="2790626" cy="1487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</cdr:x>
      <cdr:y>0.68411</cdr:y>
    </cdr:from>
    <cdr:to>
      <cdr:x>0.7715</cdr:x>
      <cdr:y>0.68874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44B0A9A-DC21-4EE2-AFF5-94314DCFBCD4}"/>
            </a:ext>
          </a:extLst>
        </cdr:cNvPr>
        <cdr:cNvCxnSpPr/>
      </cdr:nvCxnSpPr>
      <cdr:spPr>
        <a:xfrm xmlns:a="http://schemas.openxmlformats.org/drawingml/2006/main">
          <a:off x="1410295" y="2198129"/>
          <a:ext cx="2790627" cy="148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0.72012</cdr:x>
      <cdr:y>0.21542</cdr:y>
    </cdr:from>
    <cdr:to>
      <cdr:x>0.72012</cdr:x>
      <cdr:y>0.67391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D1F0A153-F7C9-44B7-98F5-081FE18A5D19}"/>
            </a:ext>
          </a:extLst>
        </cdr:cNvPr>
        <cdr:cNvCxnSpPr/>
      </cdr:nvCxnSpPr>
      <cdr:spPr>
        <a:xfrm xmlns:a="http://schemas.openxmlformats.org/drawingml/2006/main">
          <a:off x="3921126" y="692150"/>
          <a:ext cx="1" cy="1473200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triangle"/>
          <a:tailEnd type="triangle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0.73542</cdr:x>
      <cdr:y>0.37731</cdr:y>
    </cdr:from>
    <cdr:to>
      <cdr:x>0.86736</cdr:x>
      <cdr:y>0.50694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28458AAF-BA6E-410E-86AF-02C519EF61FF}"/>
            </a:ext>
          </a:extLst>
        </cdr:cNvPr>
        <cdr:cNvSpPr txBox="1"/>
      </cdr:nvSpPr>
      <cdr:spPr>
        <a:xfrm xmlns:a="http://schemas.openxmlformats.org/drawingml/2006/main">
          <a:off x="3362325" y="1035050"/>
          <a:ext cx="603250" cy="355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000" b="1">
              <a:solidFill>
                <a:schemeClr val="accent2"/>
              </a:solidFill>
              <a:latin typeface="Symbol" panose="05050102010706020507" pitchFamily="18" charset="2"/>
            </a:rPr>
            <a:t>D</a:t>
          </a:r>
          <a:r>
            <a:rPr lang="en-US" sz="2000" b="1">
              <a:solidFill>
                <a:schemeClr val="accent2"/>
              </a:solidFill>
            </a:rPr>
            <a:t>T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CD66E6-89F0-4968-B16F-C7E5F383E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0.37222</cdr:x>
      <cdr:y>0.26838</cdr:y>
    </cdr:from>
    <cdr:to>
      <cdr:x>0.46502</cdr:x>
      <cdr:y>0.26852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6E91D15-5314-4720-8026-DE73C11AFA72}"/>
            </a:ext>
          </a:extLst>
        </cdr:cNvPr>
        <cdr:cNvCxnSpPr/>
      </cdr:nvCxnSpPr>
      <cdr:spPr>
        <a:xfrm xmlns:a="http://schemas.openxmlformats.org/drawingml/2006/main" flipV="1">
          <a:off x="1705936" y="730250"/>
          <a:ext cx="425282" cy="38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0.38056</cdr:x>
      <cdr:y>0.76575</cdr:y>
    </cdr:from>
    <cdr:to>
      <cdr:x>0.45549</cdr:x>
      <cdr:y>0.7662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1F83A739-E4D9-48BB-98C5-C9575B63FB55}"/>
            </a:ext>
          </a:extLst>
        </cdr:cNvPr>
        <cdr:cNvCxnSpPr/>
      </cdr:nvCxnSpPr>
      <cdr:spPr>
        <a:xfrm xmlns:a="http://schemas.openxmlformats.org/drawingml/2006/main" flipV="1">
          <a:off x="1744129" y="2083593"/>
          <a:ext cx="343433" cy="122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0.42518</cdr:x>
      <cdr:y>0.27713</cdr:y>
    </cdr:from>
    <cdr:to>
      <cdr:x>0.42605</cdr:x>
      <cdr:y>0.76138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F536DD0E-6FF9-49BA-A428-DE398C428AB8}"/>
            </a:ext>
          </a:extLst>
        </cdr:cNvPr>
        <cdr:cNvCxnSpPr/>
      </cdr:nvCxnSpPr>
      <cdr:spPr>
        <a:xfrm xmlns:a="http://schemas.openxmlformats.org/drawingml/2006/main">
          <a:off x="1948656" y="754062"/>
          <a:ext cx="3969" cy="1317625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triangle"/>
          <a:tailEnd type="triangle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0.42518</cdr:x>
      <cdr:y>0.45508</cdr:y>
    </cdr:from>
    <cdr:to>
      <cdr:x>0.5698</cdr:x>
      <cdr:y>0.60239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783B6F5F-93BB-4C2F-95FD-E873EF225011}"/>
            </a:ext>
          </a:extLst>
        </cdr:cNvPr>
        <cdr:cNvSpPr txBox="1"/>
      </cdr:nvSpPr>
      <cdr:spPr>
        <a:xfrm xmlns:a="http://schemas.openxmlformats.org/drawingml/2006/main">
          <a:off x="1948655" y="1238250"/>
          <a:ext cx="662782" cy="400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000">
              <a:solidFill>
                <a:schemeClr val="accent2"/>
              </a:solidFill>
              <a:latin typeface="Symbol" panose="05050102010706020507" pitchFamily="18" charset="2"/>
            </a:rPr>
            <a:t>D</a:t>
          </a:r>
          <a:r>
            <a:rPr lang="en-US" sz="2000">
              <a:solidFill>
                <a:schemeClr val="accent2"/>
              </a:solidFill>
            </a:rPr>
            <a:t>T</a:t>
          </a:r>
        </a:p>
      </cdr:txBody>
    </cdr:sp>
  </cdr:relSizeAnchor>
</c:userShape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5" xr16:uid="{E8397452-2ADF-4C1B-9CBE-EAC8DE98C123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3" xr16:uid="{7C88089E-A099-449C-B42C-5C5E8651FC71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2" xr16:uid="{5E3165A3-7D55-499B-9E61-585748BFA4A0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1" xr16:uid="{BE6E95CC-8CC4-4614-B4F6-DD098E23BF98}" autoFormatId="16" applyNumberFormats="0" applyBorderFormats="0" applyFontFormats="0" applyPatternFormats="0" applyAlignmentFormats="0" applyWidthHeightFormats="0">
  <queryTableRefresh nextId="7" unboundColumnsRight="3">
    <queryTableFields count="6">
      <queryTableField id="1" name="Column1" tableColumnId="1"/>
      <queryTableField id="2" name="Column2" tableColumnId="2"/>
      <queryTableField id="3" name="Column3" tableColumnId="3"/>
      <queryTableField id="4" dataBound="0" tableColumnId="4"/>
      <queryTableField id="5" dataBound="0" tableColumnId="5"/>
      <queryTableField id="6" dataBound="0" tableColumnId="6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F1DE4AD6-410B-4089-9392-65BF0640FE5A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2588BCDE-314F-4A0E-A336-AEE0F9161F3B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1" xr16:uid="{755F545D-2373-4F12-B1A7-78779C7B78A1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0" xr16:uid="{D1A7E4EA-F7D7-4884-94C2-0056905A10B3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9" xr16:uid="{DCBB58C7-8052-48DE-8FA8-D4DC4AB4DBE5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8" xr16:uid="{F1AE9CA9-F9DB-4E18-9AE1-F96A1668317E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7" xr16:uid="{8163ABF2-9F96-453A-9562-6ED436EBD494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6" xr16:uid="{1E7697FB-59AF-41EB-831D-DF5FCA3E43C6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5" xr16:uid="{B90CF0EE-91A5-4BBF-9295-55841BE73E81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4" xr16:uid="{07157191-D8CD-41C4-AF97-09DF736EF0BF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0054B38-276F-424F-A427-DA48AADCE46F}" name="Calorimeter3b__4" displayName="Calorimeter3b__4" ref="A1:C904" tableType="queryTable" totalsRowShown="0">
  <autoFilter ref="A1:C904" xr:uid="{031C845E-83CB-4F33-A74E-3B77F2989172}"/>
  <tableColumns count="3">
    <tableColumn id="1" xr3:uid="{642822BD-077A-44B1-AACE-9CCDA0059B43}" uniqueName="1" name="Column1" queryTableFieldId="1" dataDxfId="32"/>
    <tableColumn id="2" xr3:uid="{E481306C-D4D0-4173-B148-57F2403AF7DA}" uniqueName="2" name="Column2" queryTableFieldId="2" dataDxfId="31"/>
    <tableColumn id="3" xr3:uid="{255FF5D3-7623-495A-9522-7FF1CA84F976}" uniqueName="3" name="Column3" queryTableFieldId="3" dataDxfId="30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2C8C42C-FE9A-42AD-9266-1E68FD3F8AE0}" name="Calorimeter_29032020b" displayName="Calorimeter_29032020b" ref="A1:C24" tableType="queryTable" totalsRowShown="0">
  <autoFilter ref="A1:C24" xr:uid="{D06F5159-0B20-4E3F-AD95-F338D2B9ADFC}"/>
  <tableColumns count="3">
    <tableColumn id="1" xr3:uid="{ADAEDB5A-BBAD-4E69-9DCD-D94037EA88FA}" uniqueName="1" name="Column1" queryTableFieldId="1" dataDxfId="5"/>
    <tableColumn id="2" xr3:uid="{54F86952-D837-4F8D-B66E-F614A7B8B504}" uniqueName="2" name="Column2" queryTableFieldId="2" dataDxfId="4"/>
    <tableColumn id="3" xr3:uid="{B601524B-6EAB-4F1A-953F-F92FED80CFC7}" uniqueName="3" name="Column3" queryTableFieldId="3" dataDxfId="3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B4ACC6-ED65-4711-9B64-E6F85488EEB2}" name="Calorimeter_29032020" displayName="Calorimeter_29032020" ref="A1:C124" tableType="queryTable" totalsRowShown="0">
  <autoFilter ref="A1:C124" xr:uid="{08273128-E7E1-478B-81F4-19BEA824BF95}"/>
  <tableColumns count="3">
    <tableColumn id="1" xr3:uid="{22C69CF8-D8CE-4D94-9901-664CD30D2E3A}" uniqueName="1" name="Column1" queryTableFieldId="1" dataDxfId="2"/>
    <tableColumn id="2" xr3:uid="{3565B692-7B56-460C-97BE-1F5371B03E55}" uniqueName="2" name="Column2" queryTableFieldId="2" dataDxfId="1"/>
    <tableColumn id="3" xr3:uid="{5691D6D0-8579-4DF6-8A87-F1E4BC796106}" uniqueName="3" name="Column3" queryTableFieldId="3" dataDxfId="0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074D9AD-8180-4D43-8039-B7572A979E65}" name="Calorimeter_28032020b" displayName="Calorimeter_28032020b" ref="A1:F24" tableType="queryTable" totalsRowShown="0">
  <autoFilter ref="A1:F24" xr:uid="{9421F699-A4BD-460D-B1FB-C8B5602739A9}"/>
  <tableColumns count="6">
    <tableColumn id="1" xr3:uid="{BDAC06CD-9ABD-4A8C-A0A3-271897BAB395}" uniqueName="1" name="Column1" queryTableFieldId="1"/>
    <tableColumn id="2" xr3:uid="{B177E1CD-46B9-463E-BB5C-9902CFBD4838}" uniqueName="2" name="Column2" queryTableFieldId="2"/>
    <tableColumn id="3" xr3:uid="{3B62C7E9-BC00-4027-8C7F-E97FD3159FF4}" uniqueName="3" name="Column3" queryTableFieldId="3"/>
    <tableColumn id="4" xr3:uid="{05F12971-EBD5-419C-B0C4-AA5D5E5C3B49}" uniqueName="4" name="Column4" queryTableFieldId="4"/>
    <tableColumn id="5" xr3:uid="{981B6D12-174F-49D5-BF9E-0F9028747B03}" uniqueName="5" name="Column5" queryTableFieldId="5"/>
    <tableColumn id="6" xr3:uid="{B5732D87-3200-48D2-8B63-2D138D29E9EC}" uniqueName="6" name="Column6" queryTableFieldId="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89A0A45-153B-4890-BB30-D84C7F294509}" name="Calorimeter_27032020__4" displayName="Calorimeter_27032020__4" ref="A1:C724" tableType="queryTable" totalsRowShown="0">
  <autoFilter ref="A1:C724" xr:uid="{0C0914CC-D737-49C9-9576-9A6045DF851A}"/>
  <tableColumns count="3">
    <tableColumn id="1" xr3:uid="{54A94FD8-A36B-4825-9FBE-F52CD23B5043}" uniqueName="1" name="Column1" queryTableFieldId="1"/>
    <tableColumn id="2" xr3:uid="{832F71D9-7578-42D7-A85C-B8ACF5888DAD}" uniqueName="2" name="Column2" queryTableFieldId="2"/>
    <tableColumn id="3" xr3:uid="{1DAA716C-B24F-4726-AD5B-B99DC2208E69}" uniqueName="3" name="Column3" queryTableFieldId="3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CD222E8-037F-4EF5-901A-7123AFE63ACF}" name="Calorimeter_26032020__3" displayName="Calorimeter_26032020__3" ref="A1:C204" tableType="queryTable" totalsRowShown="0">
  <autoFilter ref="A1:C204" xr:uid="{AFECF52B-187E-460D-A6A6-DCD26AE222BA}"/>
  <tableColumns count="3">
    <tableColumn id="1" xr3:uid="{101729E1-9BF5-4443-B392-F4675655AF46}" uniqueName="1" name="Column1" queryTableFieldId="1"/>
    <tableColumn id="2" xr3:uid="{CFB3446F-2924-475A-B45B-AA02E094DD10}" uniqueName="2" name="Column2" queryTableFieldId="2"/>
    <tableColumn id="3" xr3:uid="{A7D10C95-A0ED-4834-A4B2-52EFF9730130}" uniqueName="3" name="Column3" queryTableField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5D489B7-85A1-4E02-B55F-A7EFF1E25FA5}" name="Calorimeter3" displayName="Calorimeter3" ref="A1:C672" tableType="queryTable" totalsRowShown="0">
  <autoFilter ref="A1:C672" xr:uid="{CB0953FB-AD32-4AB7-93BA-D749925E84A2}"/>
  <tableColumns count="3">
    <tableColumn id="1" xr3:uid="{6542ADDF-2F49-4B3B-83D8-5C1C48BA544D}" uniqueName="1" name="Column1" queryTableFieldId="1" dataDxfId="29"/>
    <tableColumn id="2" xr3:uid="{3D6C925E-3D44-4B61-90B1-FB69B8D30598}" uniqueName="2" name="Column2" queryTableFieldId="2" dataDxfId="28"/>
    <tableColumn id="3" xr3:uid="{338B0457-E6CD-41A6-AA78-A0DBD67F962C}" uniqueName="3" name="Column3" queryTableFieldId="3" dataDxfId="2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15ABC52-13D7-4633-BF83-B34324CAC870}" name="Calorimeter2b" displayName="Calorimeter2b" ref="A1:C83" tableType="queryTable" totalsRowShown="0">
  <autoFilter ref="A1:C83" xr:uid="{7C88E582-7EFA-4E52-AD4E-804C5F04A36A}"/>
  <tableColumns count="3">
    <tableColumn id="1" xr3:uid="{03BBE343-EEB6-4A38-B7D2-BAC92703BC20}" uniqueName="1" name="Column1" queryTableFieldId="1" dataDxfId="26"/>
    <tableColumn id="2" xr3:uid="{27BD472B-2079-43F4-A085-F4D983364C8C}" uniqueName="2" name="Column2" queryTableFieldId="2" dataDxfId="25"/>
    <tableColumn id="3" xr3:uid="{A277C733-33C5-4E98-A5E3-3567F104C1A2}" uniqueName="3" name="Column3" queryTableFieldId="3" dataDxfId="2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A9D8966-46C7-412A-AF1A-A6251ADF48AF}" name="Calorimeter2" displayName="Calorimeter2" ref="A1:C444" tableType="queryTable" totalsRowShown="0">
  <autoFilter ref="A1:C444" xr:uid="{AE557C41-610B-434B-AAE3-C27927D75D08}"/>
  <tableColumns count="3">
    <tableColumn id="1" xr3:uid="{7D55E1EF-B763-4191-AC17-2E5AC8BC71B3}" uniqueName="1" name="Column1" queryTableFieldId="1" dataDxfId="23"/>
    <tableColumn id="2" xr3:uid="{EAE0BFEE-7307-4C66-9D1C-F1CEB16E43E1}" uniqueName="2" name="Column2" queryTableFieldId="2" dataDxfId="22"/>
    <tableColumn id="3" xr3:uid="{91C2759A-C271-45DA-ACDC-3BEDF7B96FBC}" uniqueName="3" name="Column3" queryTableFieldId="3" dataDxfId="2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2D46E66-A619-47EE-A54F-09A2185DBE9E}" name="Calorimeter_30032020b" displayName="Calorimeter_30032020b" ref="A1:C34" tableType="queryTable" totalsRowShown="0">
  <autoFilter ref="A1:C34" xr:uid="{6AC69F6B-58BB-42EB-A513-51F237671AB4}"/>
  <tableColumns count="3">
    <tableColumn id="1" xr3:uid="{AD4E0352-6300-43E6-8893-756409E06544}" uniqueName="1" name="Column1" queryTableFieldId="1" dataDxfId="20"/>
    <tableColumn id="2" xr3:uid="{15D712D2-7AB1-402C-B959-E32CDA943184}" uniqueName="2" name="Column2" queryTableFieldId="2" dataDxfId="19"/>
    <tableColumn id="3" xr3:uid="{1FB73631-1C0A-4504-9611-5BFC45073F3E}" uniqueName="3" name="Column3" queryTableFieldId="3" dataDxfId="1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2CCE71E-7C31-463D-A633-AEBC79D2DFAF}" name="Calorimeter_30032020" displayName="Calorimeter_30032020" ref="A1:C17" tableType="queryTable" totalsRowShown="0">
  <autoFilter ref="A1:C17" xr:uid="{C71E1668-C0DD-4A13-9E32-25908F9414E7}"/>
  <tableColumns count="3">
    <tableColumn id="1" xr3:uid="{7318D0D2-1697-40E0-A66B-8013B9AD986E}" uniqueName="1" name="Column1" queryTableFieldId="1" dataDxfId="17"/>
    <tableColumn id="2" xr3:uid="{3E25B2DF-5507-4DDF-9504-029A4DEA3B9F}" uniqueName="2" name="Column2" queryTableFieldId="2" dataDxfId="16"/>
    <tableColumn id="3" xr3:uid="{54FDD674-ADCC-4BA9-9B01-98E94606C716}" uniqueName="3" name="Column3" queryTableFieldId="3" dataDxfId="15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91EAC2F-A51E-4FC5-A7F9-DEF11FADC906}" name="Calorimeter_29032020e" displayName="Calorimeter_29032020e" ref="A1:C24" tableType="queryTable" totalsRowShown="0">
  <autoFilter ref="A1:C24" xr:uid="{1606B0EB-5F50-48BD-91DA-4721116A3572}"/>
  <tableColumns count="3">
    <tableColumn id="1" xr3:uid="{68D2BE91-556B-49BB-AC0E-617E2136FE74}" uniqueName="1" name="Column1" queryTableFieldId="1" dataDxfId="14"/>
    <tableColumn id="2" xr3:uid="{9FCA7E8E-7950-4939-9033-2BF2A2797072}" uniqueName="2" name="Column2" queryTableFieldId="2" dataDxfId="13"/>
    <tableColumn id="3" xr3:uid="{D9611054-D484-48B7-A6C3-FDF57EB66E5E}" uniqueName="3" name="Column3" queryTableFieldId="3" dataDxfId="1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4305C34-5413-4F94-9F64-AC4FAAB69DCA}" name="Calorimeter_29032020d" displayName="Calorimeter_29032020d" ref="A1:C24" tableType="queryTable" totalsRowShown="0">
  <autoFilter ref="A1:C24" xr:uid="{8549B5AC-EBAF-442C-A760-4ADDCE9B592E}"/>
  <tableColumns count="3">
    <tableColumn id="1" xr3:uid="{AE848568-204F-4AEA-9556-870ED59BECF2}" uniqueName="1" name="Column1" queryTableFieldId="1" dataDxfId="11"/>
    <tableColumn id="2" xr3:uid="{857A8773-AD1F-4A19-885B-948E9A3152C0}" uniqueName="2" name="Column2" queryTableFieldId="2" dataDxfId="10"/>
    <tableColumn id="3" xr3:uid="{2FA23D51-819B-4BA9-B1E1-9CB5A3415913}" uniqueName="3" name="Column3" queryTableFieldId="3" dataDxfId="9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5DB79BB-24F2-431E-A95F-86AA5B1A49F7}" name="Calorimeter_29032020c" displayName="Calorimeter_29032020c" ref="A1:C24" tableType="queryTable" totalsRowShown="0">
  <autoFilter ref="A1:C24" xr:uid="{AC05A1C0-B69E-4769-929A-89C3233ACEF4}"/>
  <tableColumns count="3">
    <tableColumn id="1" xr3:uid="{ABAAEF8A-C9B7-4F7A-BBE0-A31EC5F059B7}" uniqueName="1" name="Column1" queryTableFieldId="1" dataDxfId="8"/>
    <tableColumn id="2" xr3:uid="{916A1799-BC87-436A-8CC0-AAB957B5B53B}" uniqueName="2" name="Column2" queryTableFieldId="2" dataDxfId="7"/>
    <tableColumn id="3" xr3:uid="{5DBC6BB5-C9B6-48CC-A831-0C7176833E76}" uniqueName="3" name="Column3" queryTableFieldId="3" dataDxf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090D5-8FBE-4FF9-A346-039FF56B896E}">
  <dimension ref="B1:BC21"/>
  <sheetViews>
    <sheetView tabSelected="1" topLeftCell="AB1" workbookViewId="0">
      <selection activeCell="AV12" sqref="AV12:BC21"/>
    </sheetView>
  </sheetViews>
  <sheetFormatPr defaultRowHeight="14.5"/>
  <cols>
    <col min="1" max="1" width="2.90625" customWidth="1"/>
    <col min="2" max="2" width="3.1796875" bestFit="1" customWidth="1"/>
    <col min="3" max="3" width="11.1796875" customWidth="1"/>
    <col min="4" max="4" width="9.08984375" bestFit="1" customWidth="1"/>
    <col min="5" max="5" width="14.7265625" customWidth="1"/>
    <col min="6" max="6" width="16.6328125" bestFit="1" customWidth="1"/>
    <col min="7" max="7" width="5.08984375" customWidth="1"/>
    <col min="8" max="8" width="3.1796875" bestFit="1" customWidth="1"/>
    <col min="9" max="9" width="11.6328125" customWidth="1"/>
    <col min="10" max="10" width="9.1796875" customWidth="1"/>
    <col min="11" max="11" width="8.6328125" bestFit="1" customWidth="1"/>
    <col min="12" max="12" width="12.1796875" customWidth="1"/>
    <col min="13" max="13" width="7.1796875" customWidth="1"/>
    <col min="14" max="14" width="15.54296875" customWidth="1"/>
    <col min="15" max="15" width="5.6328125" customWidth="1"/>
    <col min="17" max="17" width="3.1796875" bestFit="1" customWidth="1"/>
    <col min="18" max="18" width="11.26953125" customWidth="1"/>
    <col min="19" max="19" width="9.90625" customWidth="1"/>
    <col min="21" max="21" width="12" customWidth="1"/>
    <col min="22" max="22" width="6.36328125" bestFit="1" customWidth="1"/>
    <col min="23" max="23" width="6.90625" bestFit="1" customWidth="1"/>
    <col min="24" max="24" width="16.54296875" customWidth="1"/>
    <col min="27" max="27" width="3.1796875" bestFit="1" customWidth="1"/>
    <col min="28" max="28" width="11.08984375" customWidth="1"/>
    <col min="29" max="29" width="10" customWidth="1"/>
    <col min="31" max="31" width="12.36328125" customWidth="1"/>
    <col min="32" max="32" width="4.36328125" bestFit="1" customWidth="1"/>
    <col min="33" max="33" width="4.81640625" bestFit="1" customWidth="1"/>
    <col min="34" max="34" width="6.54296875" bestFit="1" customWidth="1"/>
    <col min="35" max="35" width="6.453125" bestFit="1" customWidth="1"/>
    <col min="36" max="36" width="4.54296875" bestFit="1" customWidth="1"/>
    <col min="38" max="38" width="3.81640625" bestFit="1" customWidth="1"/>
    <col min="39" max="39" width="8.1796875" bestFit="1" customWidth="1"/>
    <col min="40" max="40" width="9.81640625" bestFit="1" customWidth="1"/>
    <col min="41" max="41" width="4.36328125" bestFit="1" customWidth="1"/>
    <col min="42" max="42" width="5.36328125" bestFit="1" customWidth="1"/>
    <col min="43" max="43" width="4.81640625" bestFit="1" customWidth="1"/>
    <col min="44" max="44" width="3.81640625" bestFit="1" customWidth="1"/>
    <col min="45" max="45" width="4.81640625" bestFit="1" customWidth="1"/>
    <col min="46" max="46" width="7.90625" bestFit="1" customWidth="1"/>
    <col min="48" max="48" width="4" bestFit="1" customWidth="1"/>
    <col min="51" max="51" width="5.6328125" bestFit="1" customWidth="1"/>
    <col min="52" max="52" width="7.08984375" bestFit="1" customWidth="1"/>
    <col min="53" max="53" width="8.08984375" bestFit="1" customWidth="1"/>
    <col min="54" max="54" width="5.453125" bestFit="1" customWidth="1"/>
    <col min="55" max="55" width="7.81640625" bestFit="1" customWidth="1"/>
  </cols>
  <sheetData>
    <row r="1" spans="2:55" ht="15" thickBot="1"/>
    <row r="2" spans="2:55" s="85" customFormat="1" ht="43.5">
      <c r="B2" s="87" t="s">
        <v>548</v>
      </c>
      <c r="C2" s="88" t="s">
        <v>543</v>
      </c>
      <c r="D2" s="89" t="s">
        <v>544</v>
      </c>
      <c r="E2" s="88" t="s">
        <v>558</v>
      </c>
      <c r="F2" s="90" t="s">
        <v>546</v>
      </c>
      <c r="H2" s="87" t="s">
        <v>548</v>
      </c>
      <c r="I2" s="88" t="s">
        <v>543</v>
      </c>
      <c r="J2" s="89" t="s">
        <v>544</v>
      </c>
      <c r="K2" s="109" t="s">
        <v>564</v>
      </c>
      <c r="L2" s="109" t="s">
        <v>559</v>
      </c>
      <c r="M2" s="109" t="s">
        <v>561</v>
      </c>
      <c r="N2" s="115" t="s">
        <v>558</v>
      </c>
      <c r="Q2" s="87" t="s">
        <v>548</v>
      </c>
      <c r="R2" s="88" t="s">
        <v>543</v>
      </c>
      <c r="S2" s="89" t="s">
        <v>544</v>
      </c>
      <c r="T2" s="109" t="s">
        <v>564</v>
      </c>
      <c r="U2" s="109" t="s">
        <v>559</v>
      </c>
      <c r="V2" s="109" t="s">
        <v>561</v>
      </c>
      <c r="W2" s="133" t="s">
        <v>576</v>
      </c>
      <c r="X2" s="115" t="s">
        <v>578</v>
      </c>
      <c r="AA2" s="87" t="s">
        <v>548</v>
      </c>
      <c r="AB2" s="88" t="s">
        <v>543</v>
      </c>
      <c r="AC2" s="89" t="s">
        <v>544</v>
      </c>
      <c r="AD2" s="109" t="s">
        <v>564</v>
      </c>
      <c r="AE2" s="109" t="s">
        <v>559</v>
      </c>
      <c r="AF2" s="109" t="s">
        <v>567</v>
      </c>
      <c r="AG2" s="125" t="s">
        <v>572</v>
      </c>
      <c r="AH2" s="130" t="s">
        <v>575</v>
      </c>
      <c r="AI2" s="88" t="s">
        <v>573</v>
      </c>
      <c r="AJ2" s="115" t="s">
        <v>574</v>
      </c>
      <c r="AL2" s="145" t="s">
        <v>1154</v>
      </c>
      <c r="AM2" s="146" t="s">
        <v>1155</v>
      </c>
      <c r="AN2" s="146" t="s">
        <v>1158</v>
      </c>
      <c r="AO2" s="147" t="s">
        <v>1159</v>
      </c>
      <c r="AP2" s="147" t="s">
        <v>1160</v>
      </c>
      <c r="AQ2" s="146" t="s">
        <v>1161</v>
      </c>
      <c r="AR2" s="146" t="s">
        <v>1162</v>
      </c>
      <c r="AS2" s="146" t="s">
        <v>1157</v>
      </c>
      <c r="AT2" s="148" t="s">
        <v>1163</v>
      </c>
      <c r="AV2" s="145" t="s">
        <v>1154</v>
      </c>
      <c r="AW2" s="158" t="s">
        <v>1909</v>
      </c>
      <c r="AX2" s="158" t="s">
        <v>1158</v>
      </c>
      <c r="AY2" s="147" t="s">
        <v>1159</v>
      </c>
      <c r="AZ2" s="146" t="s">
        <v>1911</v>
      </c>
      <c r="BA2" s="146" t="s">
        <v>1912</v>
      </c>
      <c r="BB2" s="146" t="s">
        <v>154</v>
      </c>
      <c r="BC2" s="162" t="s">
        <v>1914</v>
      </c>
    </row>
    <row r="3" spans="2:55" ht="15" thickBot="1">
      <c r="B3" s="91"/>
      <c r="C3" s="52" t="s">
        <v>45</v>
      </c>
      <c r="D3" s="26"/>
      <c r="E3" s="52" t="s">
        <v>134</v>
      </c>
      <c r="F3" s="92"/>
      <c r="H3" s="91"/>
      <c r="I3" s="52" t="s">
        <v>45</v>
      </c>
      <c r="J3" s="26"/>
      <c r="K3" s="52" t="s">
        <v>565</v>
      </c>
      <c r="L3" s="52" t="s">
        <v>560</v>
      </c>
      <c r="M3" s="21" t="s">
        <v>562</v>
      </c>
      <c r="N3" s="116" t="s">
        <v>134</v>
      </c>
      <c r="Q3" s="91"/>
      <c r="R3" s="52" t="s">
        <v>45</v>
      </c>
      <c r="S3" s="26"/>
      <c r="T3" s="52" t="s">
        <v>565</v>
      </c>
      <c r="U3" s="52" t="s">
        <v>560</v>
      </c>
      <c r="V3" s="34" t="s">
        <v>562</v>
      </c>
      <c r="W3" s="21" t="s">
        <v>577</v>
      </c>
      <c r="X3" s="116" t="s">
        <v>570</v>
      </c>
      <c r="AA3" s="91"/>
      <c r="AB3" s="52" t="s">
        <v>569</v>
      </c>
      <c r="AC3" s="26"/>
      <c r="AD3" s="52" t="s">
        <v>565</v>
      </c>
      <c r="AE3" s="52" t="s">
        <v>560</v>
      </c>
      <c r="AF3" s="21" t="s">
        <v>568</v>
      </c>
      <c r="AG3" s="123" t="s">
        <v>571</v>
      </c>
      <c r="AH3" s="52" t="s">
        <v>560</v>
      </c>
      <c r="AI3" s="123" t="s">
        <v>571</v>
      </c>
      <c r="AJ3" s="126" t="s">
        <v>570</v>
      </c>
      <c r="AL3" s="141"/>
      <c r="AM3" s="142" t="s">
        <v>45</v>
      </c>
      <c r="AN3" s="142" t="s">
        <v>45</v>
      </c>
      <c r="AO3" s="142" t="s">
        <v>5</v>
      </c>
      <c r="AP3" s="142" t="s">
        <v>5</v>
      </c>
      <c r="AQ3" s="142" t="s">
        <v>1139</v>
      </c>
      <c r="AR3" s="142" t="s">
        <v>1139</v>
      </c>
      <c r="AS3" s="142" t="s">
        <v>1139</v>
      </c>
      <c r="AT3" s="143" t="s">
        <v>134</v>
      </c>
      <c r="AV3" s="141"/>
      <c r="AW3" s="142" t="s">
        <v>45</v>
      </c>
      <c r="AX3" s="142" t="s">
        <v>45</v>
      </c>
      <c r="AY3" s="142" t="s">
        <v>5</v>
      </c>
      <c r="AZ3" s="142" t="s">
        <v>1665</v>
      </c>
      <c r="BA3" s="142" t="s">
        <v>1665</v>
      </c>
      <c r="BB3" s="142" t="s">
        <v>1139</v>
      </c>
      <c r="BC3" s="143" t="s">
        <v>1913</v>
      </c>
    </row>
    <row r="4" spans="2:55">
      <c r="B4" s="93">
        <v>1</v>
      </c>
      <c r="C4" s="35">
        <f>Resultaten!I7</f>
        <v>103.1</v>
      </c>
      <c r="D4" s="28" t="s">
        <v>545</v>
      </c>
      <c r="E4" s="38">
        <f>Resultaten!Y27</f>
        <v>4846.3432720408937</v>
      </c>
      <c r="F4" s="94" t="s">
        <v>552</v>
      </c>
      <c r="H4" s="93">
        <v>1</v>
      </c>
      <c r="I4" s="35">
        <f>$C$4</f>
        <v>103.1</v>
      </c>
      <c r="J4" s="28" t="s">
        <v>545</v>
      </c>
      <c r="K4" s="53">
        <f>Resultaten!$C$32</f>
        <v>1200</v>
      </c>
      <c r="L4" s="35">
        <f>Resultaten!$K$33</f>
        <v>18.196769936294501</v>
      </c>
      <c r="M4" s="44">
        <f>Resultaten!$L$33</f>
        <v>7.9906778684807254</v>
      </c>
      <c r="N4" s="117">
        <f>((M4*K4-$L$12*L4)/L4)/(I4/1000)</f>
        <v>4267.9568108431258</v>
      </c>
      <c r="Q4" s="93">
        <v>1</v>
      </c>
      <c r="R4" s="35">
        <f>$C$4</f>
        <v>103.1</v>
      </c>
      <c r="S4" s="28" t="s">
        <v>545</v>
      </c>
      <c r="T4" s="53">
        <f>Resultaten!$C$32</f>
        <v>1200</v>
      </c>
      <c r="U4" s="35">
        <f>Resultaten!$K$33</f>
        <v>18.196769936294501</v>
      </c>
      <c r="V4" s="35">
        <f>Resultaten!$L$33</f>
        <v>7.9906778684807254</v>
      </c>
      <c r="W4" s="132">
        <f>Resultaten!Y12</f>
        <v>1.52E-2</v>
      </c>
      <c r="X4" s="117">
        <f>V4/W4-R4/1000*4190</f>
        <v>93.713491347416209</v>
      </c>
      <c r="AA4" s="93">
        <v>1</v>
      </c>
      <c r="AB4" s="35">
        <f>$C$4</f>
        <v>103.1</v>
      </c>
      <c r="AC4" s="28" t="s">
        <v>545</v>
      </c>
      <c r="AD4" s="53">
        <f>Resultaten!$C$32</f>
        <v>1200</v>
      </c>
      <c r="AE4" s="35">
        <f>Resultaten!K$33</f>
        <v>18.196769936294501</v>
      </c>
      <c r="AF4" s="44">
        <f>Resultaten!$G$33</f>
        <v>1.7029047619047617</v>
      </c>
      <c r="AG4" s="122">
        <f>2.7*AF4^2*AD4</f>
        <v>9395.6261951020388</v>
      </c>
      <c r="AH4" s="124">
        <f>AG4/(4190*AB4/1000)</f>
        <v>21.749688522397651</v>
      </c>
      <c r="AI4" s="38">
        <f>AE4*AB4/1000*4186</f>
        <v>7853.3001000881968</v>
      </c>
      <c r="AJ4" s="117">
        <f>(AG4-AI4)/(AH4-AE4)</f>
        <v>434.10116433471927</v>
      </c>
      <c r="AL4" s="139">
        <v>1</v>
      </c>
      <c r="AM4" s="140">
        <v>65.099999999999994</v>
      </c>
      <c r="AN4" s="140">
        <v>120.5</v>
      </c>
      <c r="AO4" s="149">
        <f>CoachLab1105a!K22</f>
        <v>6.6840197634557015</v>
      </c>
      <c r="AP4" s="149">
        <f>CoachLab1105a!K24</f>
        <v>68.662386956113195</v>
      </c>
      <c r="AQ4" s="150">
        <f>AN4/1000*4186*AO4</f>
        <v>3371.506460943981</v>
      </c>
      <c r="AR4" s="150">
        <f>AO4*$U$10</f>
        <v>581.00878878211552</v>
      </c>
      <c r="AS4" s="150">
        <f>AR4+AQ4</f>
        <v>3952.5152497260965</v>
      </c>
      <c r="AT4" s="151">
        <f>AS4/(AM4/1000*AP4)</f>
        <v>884.24714980965348</v>
      </c>
      <c r="AV4" s="139">
        <v>1</v>
      </c>
      <c r="AW4" s="140">
        <f>Coachlab1205a!$K$23</f>
        <v>10.3</v>
      </c>
      <c r="AX4" s="140">
        <f>Coachlab1205a!$K$22</f>
        <v>123.8</v>
      </c>
      <c r="AY4" s="149">
        <f>Coachlab1205a!$K$28</f>
        <v>-4.0365094848036964</v>
      </c>
      <c r="AZ4" s="149">
        <f>AW4/74.55</f>
        <v>0.13816230717639169</v>
      </c>
      <c r="BA4" s="149">
        <f>AX4/18.01</f>
        <v>6.8739589117157127</v>
      </c>
      <c r="BB4" s="150">
        <f>(AW4+AX4)/1000*$AX$10*AY4</f>
        <v>-2262.6169535928943</v>
      </c>
      <c r="BC4" s="159">
        <f>-BB4/AZ4/1000</f>
        <v>16.376513969936919</v>
      </c>
    </row>
    <row r="5" spans="2:55" ht="15" thickBot="1">
      <c r="B5" s="93">
        <v>2</v>
      </c>
      <c r="C5" s="35">
        <f>Resultaten!H36</f>
        <v>100.2</v>
      </c>
      <c r="D5" s="28" t="s">
        <v>545</v>
      </c>
      <c r="E5" s="38">
        <f>Resultaten!Y53</f>
        <v>4783.4028217307596</v>
      </c>
      <c r="F5" s="94" t="s">
        <v>553</v>
      </c>
      <c r="H5" s="93">
        <v>2</v>
      </c>
      <c r="I5" s="35">
        <f>$C$5</f>
        <v>100.2</v>
      </c>
      <c r="J5" s="28" t="s">
        <v>545</v>
      </c>
      <c r="K5" s="53">
        <f>Resultaten!$C$51</f>
        <v>600</v>
      </c>
      <c r="L5" s="35">
        <f>Resultaten!$I$51</f>
        <v>13.597299330027003</v>
      </c>
      <c r="M5" s="44">
        <f>Resultaten!$J$62</f>
        <v>11.523825950413226</v>
      </c>
      <c r="N5" s="117">
        <f>((M5*K5-$L$12*L5)/L5)/(I5/1000)</f>
        <v>4207.3853176361335</v>
      </c>
      <c r="Q5" s="93">
        <v>2</v>
      </c>
      <c r="R5" s="35">
        <f>$C$5</f>
        <v>100.2</v>
      </c>
      <c r="S5" s="28" t="s">
        <v>545</v>
      </c>
      <c r="T5" s="53">
        <f>Resultaten!$C$51</f>
        <v>600</v>
      </c>
      <c r="U5" s="35">
        <f>Resultaten!$I$51</f>
        <v>13.597299330027003</v>
      </c>
      <c r="V5" s="35">
        <f>Resultaten!$J$62</f>
        <v>11.523825950413226</v>
      </c>
      <c r="W5" s="132">
        <f>Resultaten!Y48</f>
        <v>2.2800000000000001E-2</v>
      </c>
      <c r="X5" s="117">
        <f>V5/W5-R5/1000*4190</f>
        <v>85.592962737422226</v>
      </c>
      <c r="AA5" s="93">
        <v>2</v>
      </c>
      <c r="AB5" s="35">
        <f>$C$5</f>
        <v>100.2</v>
      </c>
      <c r="AC5" s="28" t="s">
        <v>545</v>
      </c>
      <c r="AD5" s="53">
        <f>Resultaten!$C$51</f>
        <v>600</v>
      </c>
      <c r="AE5" s="35">
        <f>Resultaten!I$51</f>
        <v>13.597299330027003</v>
      </c>
      <c r="AF5" s="44">
        <f>Resultaten!$E$62</f>
        <v>1.9692727272727275</v>
      </c>
      <c r="AG5" s="38">
        <f t="shared" ref="AG5:AG7" si="0">2.7*AF5^2*AD5</f>
        <v>6282.4168204958696</v>
      </c>
      <c r="AH5" s="124">
        <f t="shared" ref="AH5:AH7" si="1">AG5/(4190*AB5/1000)</f>
        <v>14.96390707962564</v>
      </c>
      <c r="AI5" s="38">
        <f t="shared" ref="AI5:AI7" si="2">AE5*AB5/1000*4186</f>
        <v>5703.2131585484012</v>
      </c>
      <c r="AJ5" s="117">
        <f t="shared" ref="AJ5:AJ7" si="3">(AG5-AI5)/(AH5-AE5)</f>
        <v>423.82582867510899</v>
      </c>
      <c r="AL5" s="141">
        <v>2</v>
      </c>
      <c r="AM5" s="142">
        <v>65.099999999999994</v>
      </c>
      <c r="AN5" s="142">
        <v>124.3</v>
      </c>
      <c r="AO5" s="152">
        <f>Coachlab1105b!J20</f>
        <v>6.7467693664617023</v>
      </c>
      <c r="AP5" s="152">
        <f>Coachlab1105b!J22</f>
        <v>68.933946384378899</v>
      </c>
      <c r="AQ5" s="153">
        <f>AN5/1000*4186*AO5</f>
        <v>3510.4776874034796</v>
      </c>
      <c r="AR5" s="153">
        <f>AO5*$U$10</f>
        <v>586.46330150489439</v>
      </c>
      <c r="AS5" s="153">
        <f>AR5+AQ5</f>
        <v>4096.9409889083745</v>
      </c>
      <c r="AT5" s="154">
        <f>AS5/(AM5/1000*AP5)</f>
        <v>912.94702545185123</v>
      </c>
      <c r="AV5" s="141">
        <v>2</v>
      </c>
      <c r="AW5" s="142">
        <f>Coachlab1205b!$K$23</f>
        <v>5.2</v>
      </c>
      <c r="AX5" s="142">
        <f>Coachlab1205b!$K$22</f>
        <v>135.4</v>
      </c>
      <c r="AY5" s="152">
        <f>Coachlab1205b!$K$28</f>
        <v>-1.8558221118588563</v>
      </c>
      <c r="AZ5" s="152">
        <f>AW5/74.55</f>
        <v>6.9751844399731727E-2</v>
      </c>
      <c r="BA5" s="152">
        <f>AX5/18.01</f>
        <v>7.5180455302609657</v>
      </c>
      <c r="BB5" s="153">
        <f>(AW5+AX5)/1000*$AX$10*AY5</f>
        <v>-1090.6815017163447</v>
      </c>
      <c r="BC5" s="160">
        <f>-BB5/AZ5/1000</f>
        <v>15.636597298644901</v>
      </c>
    </row>
    <row r="6" spans="2:55">
      <c r="B6" s="93">
        <v>3</v>
      </c>
      <c r="C6" s="35">
        <f>Resultaten!H65</f>
        <v>135.30000000000001</v>
      </c>
      <c r="D6" s="28" t="s">
        <v>545</v>
      </c>
      <c r="E6" s="38">
        <f>Resultaten!Y83</f>
        <v>4588.7593227171947</v>
      </c>
      <c r="F6" s="94" t="s">
        <v>553</v>
      </c>
      <c r="H6" s="93">
        <v>3</v>
      </c>
      <c r="I6" s="35">
        <f>$C$6</f>
        <v>135.30000000000001</v>
      </c>
      <c r="J6" s="28" t="s">
        <v>545</v>
      </c>
      <c r="K6" s="53">
        <f>Resultaten!$C$80</f>
        <v>600</v>
      </c>
      <c r="L6" s="35">
        <f>Resultaten!$I$80</f>
        <v>10.164706139745999</v>
      </c>
      <c r="M6" s="44">
        <f>Resultaten!$J$91</f>
        <v>10.997361818181821</v>
      </c>
      <c r="N6" s="117">
        <f>((M6*K6-$L$12*L6)/L6)/(I6/1000)</f>
        <v>4155.3936262039188</v>
      </c>
      <c r="Q6" s="93">
        <v>3</v>
      </c>
      <c r="R6" s="35">
        <f>$C$6</f>
        <v>135.30000000000001</v>
      </c>
      <c r="S6" s="28" t="s">
        <v>545</v>
      </c>
      <c r="T6" s="53">
        <f>Resultaten!$C$80</f>
        <v>600</v>
      </c>
      <c r="U6" s="35">
        <f>Resultaten!$I$80</f>
        <v>10.164706139745999</v>
      </c>
      <c r="V6" s="35">
        <f>Resultaten!$J$91</f>
        <v>10.997361818181821</v>
      </c>
      <c r="W6" s="132">
        <f>Resultaten!Y70</f>
        <v>1.7000000000000001E-2</v>
      </c>
      <c r="X6" s="117">
        <f>V6/W6-R6/1000*4190</f>
        <v>79.996636363636412</v>
      </c>
      <c r="AA6" s="93">
        <v>3</v>
      </c>
      <c r="AB6" s="35">
        <f>$C$6</f>
        <v>135.30000000000001</v>
      </c>
      <c r="AC6" s="28" t="s">
        <v>545</v>
      </c>
      <c r="AD6" s="53">
        <f>Resultaten!$C$80</f>
        <v>600</v>
      </c>
      <c r="AE6" s="35">
        <f>Resultaten!$I$80</f>
        <v>10.164706139745999</v>
      </c>
      <c r="AF6" s="44">
        <f>Resultaten!$E$91</f>
        <v>1.9890000000000001</v>
      </c>
      <c r="AG6" s="38">
        <f t="shared" si="0"/>
        <v>6408.9160200000015</v>
      </c>
      <c r="AH6" s="124">
        <f t="shared" si="1"/>
        <v>11.305057125771954</v>
      </c>
      <c r="AI6" s="38">
        <f t="shared" si="2"/>
        <v>5756.9419246021553</v>
      </c>
      <c r="AJ6" s="117">
        <f t="shared" si="3"/>
        <v>571.73107524546526</v>
      </c>
      <c r="AL6" s="135"/>
      <c r="AM6" s="21" t="s">
        <v>549</v>
      </c>
      <c r="AN6" s="21"/>
      <c r="AO6" s="21"/>
      <c r="AP6" s="21"/>
      <c r="AQ6" s="21"/>
      <c r="AR6" s="62"/>
      <c r="AS6" s="62"/>
      <c r="AT6" s="118">
        <f>AVERAGE(AT4:AT5)</f>
        <v>898.59708763075241</v>
      </c>
      <c r="AV6" s="135"/>
      <c r="AW6" s="21" t="s">
        <v>549</v>
      </c>
      <c r="AX6" s="21"/>
      <c r="AY6" s="21"/>
      <c r="AZ6" s="21"/>
      <c r="BA6" s="21"/>
      <c r="BB6" s="62"/>
      <c r="BC6" s="161">
        <f>AVERAGE(BC4:BC5)</f>
        <v>16.006555634290912</v>
      </c>
    </row>
    <row r="7" spans="2:55">
      <c r="B7" s="93">
        <v>4</v>
      </c>
      <c r="C7" s="35">
        <f>Resultaten!H94</f>
        <v>136.19999999999999</v>
      </c>
      <c r="D7" s="28" t="s">
        <v>547</v>
      </c>
      <c r="E7" s="38">
        <f>Resultaten!Y111</f>
        <v>4653.0589682826003</v>
      </c>
      <c r="F7" s="94" t="s">
        <v>553</v>
      </c>
      <c r="H7" s="93">
        <v>4</v>
      </c>
      <c r="I7" s="35">
        <f>$C$7</f>
        <v>136.19999999999999</v>
      </c>
      <c r="J7" s="28" t="s">
        <v>547</v>
      </c>
      <c r="K7" s="53">
        <f>Resultaten!$C$109</f>
        <v>600</v>
      </c>
      <c r="L7" s="35">
        <f>Resultaten!$I$109</f>
        <v>9.7827809673624984</v>
      </c>
      <c r="M7" s="44">
        <f>Resultaten!$J$120</f>
        <v>10.874739669421487</v>
      </c>
      <c r="N7" s="117">
        <f>((M7*K7-$L$12*L7)/L7)/(I7/1000)</f>
        <v>4258.7902510696622</v>
      </c>
      <c r="Q7" s="93">
        <v>4</v>
      </c>
      <c r="R7" s="35">
        <f>$C$7</f>
        <v>136.19999999999999</v>
      </c>
      <c r="S7" s="28" t="s">
        <v>547</v>
      </c>
      <c r="T7" s="53">
        <f>Resultaten!$C$109</f>
        <v>600</v>
      </c>
      <c r="U7" s="35">
        <f>Resultaten!$I$109</f>
        <v>9.7827809673624984</v>
      </c>
      <c r="V7" s="35">
        <f>Resultaten!$J$120</f>
        <v>10.874739669421487</v>
      </c>
      <c r="W7" s="132">
        <f>Resultaten!Y98</f>
        <v>1.6500000000000001E-2</v>
      </c>
      <c r="X7" s="117">
        <f>V7/W7-R7/1000*4190</f>
        <v>88.397131480090138</v>
      </c>
      <c r="AA7" s="93">
        <v>4</v>
      </c>
      <c r="AB7" s="35">
        <f>$C$7</f>
        <v>136.19999999999999</v>
      </c>
      <c r="AC7" s="28" t="s">
        <v>547</v>
      </c>
      <c r="AD7" s="53">
        <f>Resultaten!$C$109</f>
        <v>600</v>
      </c>
      <c r="AE7" s="35">
        <f>Resultaten!$I$109</f>
        <v>9.7827809673624984</v>
      </c>
      <c r="AF7" s="44">
        <f>Resultaten!$E$120</f>
        <v>1.8954545454545455</v>
      </c>
      <c r="AG7" s="38">
        <f t="shared" si="0"/>
        <v>5820.2516528925626</v>
      </c>
      <c r="AH7" s="124">
        <f t="shared" si="1"/>
        <v>10.19883656438931</v>
      </c>
      <c r="AI7" s="38">
        <f t="shared" si="2"/>
        <v>5577.4882178214766</v>
      </c>
      <c r="AJ7" s="117">
        <f t="shared" si="3"/>
        <v>583.48796844918161</v>
      </c>
      <c r="AL7" s="103"/>
      <c r="AM7" s="79" t="s">
        <v>550</v>
      </c>
      <c r="AN7" s="79"/>
      <c r="AO7" s="79"/>
      <c r="AP7" s="79"/>
      <c r="AQ7" s="79"/>
      <c r="AR7" s="72"/>
      <c r="AS7" s="72"/>
      <c r="AT7" s="144">
        <v>895</v>
      </c>
      <c r="AV7" s="103"/>
      <c r="AW7" s="79" t="s">
        <v>550</v>
      </c>
      <c r="AX7" s="79"/>
      <c r="AY7" s="79"/>
      <c r="AZ7" s="79"/>
      <c r="BA7" s="79"/>
      <c r="BB7" s="72"/>
      <c r="BC7" s="144">
        <v>17.600000000000001</v>
      </c>
    </row>
    <row r="8" spans="2:55" ht="15" thickBot="1">
      <c r="B8" s="95"/>
      <c r="C8" s="80" t="s">
        <v>549</v>
      </c>
      <c r="D8" s="80"/>
      <c r="E8" s="51">
        <f>AVERAGE(E4:E7)</f>
        <v>4717.8910961928623</v>
      </c>
      <c r="F8" s="96"/>
      <c r="H8" s="95"/>
      <c r="I8" s="80" t="s">
        <v>549</v>
      </c>
      <c r="J8" s="80"/>
      <c r="K8" s="52"/>
      <c r="L8" s="52"/>
      <c r="M8" s="80"/>
      <c r="N8" s="118">
        <f>AVERAGE(N4:N7)</f>
        <v>4222.3815014382108</v>
      </c>
      <c r="Q8" s="95"/>
      <c r="R8" s="80" t="s">
        <v>549</v>
      </c>
      <c r="S8" s="80"/>
      <c r="T8" s="80"/>
      <c r="U8" s="80"/>
      <c r="V8" s="80"/>
      <c r="W8" s="136"/>
      <c r="X8" s="134">
        <f>AVERAGE(X4:X7)</f>
        <v>86.925055482141246</v>
      </c>
      <c r="AA8" s="127"/>
      <c r="AB8" s="114" t="s">
        <v>549</v>
      </c>
      <c r="AC8" s="114"/>
      <c r="AD8" s="128"/>
      <c r="AE8" s="128"/>
      <c r="AF8" s="114"/>
      <c r="AG8" s="112"/>
      <c r="AH8" s="112"/>
      <c r="AI8" s="112"/>
      <c r="AJ8" s="129">
        <f>AVERAGE(AJ4:AJ7)</f>
        <v>503.28650917611878</v>
      </c>
      <c r="AL8" s="103"/>
      <c r="AM8" s="72"/>
      <c r="AN8" s="104" t="s">
        <v>551</v>
      </c>
      <c r="AO8" s="104"/>
      <c r="AP8" s="104"/>
      <c r="AQ8" s="104"/>
      <c r="AR8" s="72"/>
      <c r="AS8" s="72"/>
      <c r="AT8" s="120">
        <f>(AT6-AT7)/AT7</f>
        <v>4.0190923248630307E-3</v>
      </c>
      <c r="AV8" s="103"/>
      <c r="AW8" s="72"/>
      <c r="AX8" s="104" t="s">
        <v>551</v>
      </c>
      <c r="AY8" s="104"/>
      <c r="AZ8" s="104"/>
      <c r="BA8" s="104"/>
      <c r="BB8" s="72"/>
      <c r="BC8" s="120">
        <f>(BC6-BC7)/BC7</f>
        <v>-9.0536611688016438E-2</v>
      </c>
    </row>
    <row r="9" spans="2:55">
      <c r="B9" s="97"/>
      <c r="C9" s="86" t="s">
        <v>550</v>
      </c>
      <c r="D9" s="86"/>
      <c r="E9" s="42">
        <v>4186</v>
      </c>
      <c r="F9" s="98"/>
      <c r="H9" s="97"/>
      <c r="I9" s="86" t="s">
        <v>550</v>
      </c>
      <c r="J9" s="86"/>
      <c r="K9" s="86"/>
      <c r="L9" s="86"/>
      <c r="M9" s="86"/>
      <c r="N9" s="119">
        <v>4186</v>
      </c>
      <c r="Q9" s="135"/>
      <c r="R9" s="21" t="s">
        <v>554</v>
      </c>
      <c r="S9" s="21"/>
      <c r="T9" s="21"/>
      <c r="U9" s="21"/>
      <c r="V9" s="21"/>
      <c r="W9" s="21"/>
      <c r="X9" s="118">
        <f>STDEV(X4:X7)</f>
        <v>5.7162730224883713</v>
      </c>
      <c r="AL9" s="97"/>
      <c r="AM9" s="86" t="s">
        <v>554</v>
      </c>
      <c r="AN9" s="86"/>
      <c r="AO9" s="86"/>
      <c r="AP9" s="86"/>
      <c r="AQ9" s="86"/>
      <c r="AR9" s="19"/>
      <c r="AS9" s="19"/>
      <c r="AT9" s="155">
        <f>STDEV(AT4:AT5)</f>
        <v>20.293876685808652</v>
      </c>
      <c r="AV9" s="97"/>
      <c r="AW9" s="86" t="s">
        <v>554</v>
      </c>
      <c r="AX9" s="86"/>
      <c r="AY9" s="86"/>
      <c r="AZ9" s="86"/>
      <c r="BA9" s="86"/>
      <c r="BB9" s="19"/>
      <c r="BC9" s="155">
        <f>STDEV(BC4:BC5)</f>
        <v>0.52320009578356386</v>
      </c>
    </row>
    <row r="10" spans="2:55" ht="15" thickBot="1">
      <c r="B10" s="103"/>
      <c r="C10" s="72"/>
      <c r="D10" s="104" t="s">
        <v>551</v>
      </c>
      <c r="E10" s="105">
        <f>(E8-E9)/E9</f>
        <v>0.1270642848047927</v>
      </c>
      <c r="F10" s="94"/>
      <c r="H10" s="103"/>
      <c r="I10" s="72"/>
      <c r="J10" s="104" t="s">
        <v>551</v>
      </c>
      <c r="K10" s="104"/>
      <c r="L10" s="104"/>
      <c r="M10" s="104"/>
      <c r="N10" s="120">
        <f>(N8-N9)/N9</f>
        <v>8.6912330239395028E-3</v>
      </c>
      <c r="Q10" s="110"/>
      <c r="R10" s="121"/>
      <c r="S10" s="111" t="s">
        <v>563</v>
      </c>
      <c r="T10" s="121"/>
      <c r="U10" s="131">
        <f>$X$8</f>
        <v>86.925055482141246</v>
      </c>
      <c r="V10" s="112" t="s">
        <v>557</v>
      </c>
      <c r="W10" s="112"/>
      <c r="X10" s="113"/>
      <c r="AL10" s="77"/>
      <c r="AM10" s="156" t="s">
        <v>1164</v>
      </c>
      <c r="AN10" s="17"/>
      <c r="AO10" s="17"/>
      <c r="AP10" s="17">
        <f>Coachlab1105b!J21</f>
        <v>97</v>
      </c>
      <c r="AQ10" s="17"/>
      <c r="AR10" s="17"/>
      <c r="AS10" s="17"/>
      <c r="AT10" s="81"/>
      <c r="AV10" s="77"/>
      <c r="AW10" s="156" t="s">
        <v>1910</v>
      </c>
      <c r="AX10" s="17">
        <v>4180</v>
      </c>
      <c r="AY10" s="17" t="s">
        <v>1136</v>
      </c>
      <c r="AZ10" s="17"/>
      <c r="BA10" s="17"/>
      <c r="BB10" s="17"/>
      <c r="BC10" s="81"/>
    </row>
    <row r="11" spans="2:55" ht="15" thickBot="1">
      <c r="B11" s="71"/>
      <c r="C11" s="80" t="s">
        <v>554</v>
      </c>
      <c r="D11" s="80"/>
      <c r="E11" s="51">
        <f>STDEV(E4:E7)</f>
        <v>117.8557980378141</v>
      </c>
      <c r="F11" s="81"/>
      <c r="H11" s="95"/>
      <c r="I11" s="80" t="s">
        <v>554</v>
      </c>
      <c r="J11" s="80"/>
      <c r="K11" s="80"/>
      <c r="L11" s="80"/>
      <c r="M11" s="80"/>
      <c r="N11" s="118">
        <f>STDEV(N4:N7)</f>
        <v>52.009508214396753</v>
      </c>
    </row>
    <row r="12" spans="2:55" ht="31.5" thickBot="1">
      <c r="B12" s="2"/>
      <c r="C12" s="2"/>
      <c r="D12" s="2"/>
      <c r="E12" s="2"/>
      <c r="H12" s="110"/>
      <c r="I12" s="121"/>
      <c r="J12" s="111" t="s">
        <v>563</v>
      </c>
      <c r="K12" s="121"/>
      <c r="L12" s="131">
        <f>U10</f>
        <v>86.925055482141246</v>
      </c>
      <c r="M12" s="112" t="s">
        <v>557</v>
      </c>
      <c r="N12" s="113"/>
      <c r="AV12" s="145" t="s">
        <v>1154</v>
      </c>
      <c r="AW12" s="158" t="s">
        <v>1909</v>
      </c>
      <c r="AX12" s="158" t="s">
        <v>1158</v>
      </c>
      <c r="AY12" s="147" t="s">
        <v>1159</v>
      </c>
      <c r="AZ12" s="146" t="s">
        <v>1911</v>
      </c>
      <c r="BA12" s="146" t="s">
        <v>1912</v>
      </c>
      <c r="BB12" s="146" t="s">
        <v>154</v>
      </c>
      <c r="BC12" s="162" t="s">
        <v>1914</v>
      </c>
    </row>
    <row r="13" spans="2:55" ht="15" thickBot="1">
      <c r="B13" s="2"/>
      <c r="C13" s="2"/>
      <c r="D13" s="2"/>
      <c r="E13" s="2"/>
      <c r="AV13" s="141"/>
      <c r="AW13" s="142" t="s">
        <v>45</v>
      </c>
      <c r="AX13" s="142" t="s">
        <v>45</v>
      </c>
      <c r="AY13" s="142" t="s">
        <v>5</v>
      </c>
      <c r="AZ13" s="142" t="s">
        <v>1665</v>
      </c>
      <c r="BA13" s="142" t="s">
        <v>1665</v>
      </c>
      <c r="BB13" s="142" t="s">
        <v>1139</v>
      </c>
      <c r="BC13" s="143" t="s">
        <v>1913</v>
      </c>
    </row>
    <row r="14" spans="2:55" ht="15" thickBot="1">
      <c r="B14" s="2"/>
      <c r="C14" s="2"/>
      <c r="D14" s="2"/>
      <c r="E14" s="2"/>
      <c r="AV14" s="139">
        <v>1</v>
      </c>
      <c r="AW14" s="140">
        <f>Coachlab1205a!$K$23</f>
        <v>10.3</v>
      </c>
      <c r="AX14" s="140">
        <f>Coachlab1205a!$K$22</f>
        <v>123.8</v>
      </c>
      <c r="AY14" s="149">
        <f>Coachlab1205a!$K$28</f>
        <v>-4.0365094848036964</v>
      </c>
      <c r="AZ14" s="149">
        <f>AW14/74.55</f>
        <v>0.13816230717639169</v>
      </c>
      <c r="BA14" s="149">
        <f>AX14/18.01</f>
        <v>6.8739589117157127</v>
      </c>
      <c r="BB14" s="150">
        <f>(AW14+AX14)/1000*$AX$10*AY14+AY14*$BA$21</f>
        <v>-2613.490764513645</v>
      </c>
      <c r="BC14" s="159">
        <f>-BB14/AZ14/1000</f>
        <v>18.916090921795362</v>
      </c>
    </row>
    <row r="15" spans="2:55" ht="15" thickBot="1">
      <c r="B15" s="2"/>
      <c r="C15" s="2"/>
      <c r="D15" s="2"/>
      <c r="E15" s="2"/>
      <c r="AV15" s="141">
        <v>2</v>
      </c>
      <c r="AW15" s="142">
        <f>Coachlab1205b!$K$23</f>
        <v>5.2</v>
      </c>
      <c r="AX15" s="142">
        <f>Coachlab1205b!$K$22</f>
        <v>135.4</v>
      </c>
      <c r="AY15" s="152">
        <f>Coachlab1205b!$K$28</f>
        <v>-1.8558221118588563</v>
      </c>
      <c r="AZ15" s="152">
        <f>AW15/74.55</f>
        <v>6.9751844399731727E-2</v>
      </c>
      <c r="BA15" s="152">
        <f>AX15/18.01</f>
        <v>7.5180455302609657</v>
      </c>
      <c r="BB15" s="150">
        <f>(AW15+AX15)/1000*$AX$10*AY15+AY15*$BA$21</f>
        <v>-1251.9989417546603</v>
      </c>
      <c r="BC15" s="160">
        <f>-BB15/AZ15/1000</f>
        <v>17.949330982271139</v>
      </c>
    </row>
    <row r="16" spans="2:55">
      <c r="B16" s="2"/>
      <c r="C16" s="2"/>
      <c r="D16" s="2"/>
      <c r="E16" s="2"/>
      <c r="AV16" s="135"/>
      <c r="AW16" s="21" t="s">
        <v>549</v>
      </c>
      <c r="AX16" s="21"/>
      <c r="AY16" s="21"/>
      <c r="AZ16" s="21"/>
      <c r="BA16" s="21"/>
      <c r="BB16" s="62"/>
      <c r="BC16" s="161">
        <f>AVERAGE(BC14:BC15)</f>
        <v>18.432710952033251</v>
      </c>
    </row>
    <row r="17" spans="2:55">
      <c r="B17" s="2"/>
      <c r="C17" s="2"/>
      <c r="D17" s="2"/>
      <c r="E17" s="2"/>
      <c r="AV17" s="103"/>
      <c r="AW17" s="79" t="s">
        <v>550</v>
      </c>
      <c r="AX17" s="79"/>
      <c r="AY17" s="79"/>
      <c r="AZ17" s="79"/>
      <c r="BA17" s="79"/>
      <c r="BB17" s="72"/>
      <c r="BC17" s="144">
        <v>17.600000000000001</v>
      </c>
    </row>
    <row r="18" spans="2:55">
      <c r="B18" s="2"/>
      <c r="C18" s="2"/>
      <c r="D18" s="2"/>
      <c r="E18" s="2"/>
      <c r="AV18" s="103"/>
      <c r="AW18" s="72"/>
      <c r="AX18" s="104" t="s">
        <v>551</v>
      </c>
      <c r="AY18" s="104"/>
      <c r="AZ18" s="104"/>
      <c r="BA18" s="104"/>
      <c r="BB18" s="72"/>
      <c r="BC18" s="120">
        <f>(BC16-BC17)/BC17</f>
        <v>4.7313122274616426E-2</v>
      </c>
    </row>
    <row r="19" spans="2:55">
      <c r="B19" s="2"/>
      <c r="C19" s="2"/>
      <c r="D19" s="2"/>
      <c r="E19" s="2"/>
      <c r="AV19" s="97"/>
      <c r="AW19" s="86" t="s">
        <v>554</v>
      </c>
      <c r="AX19" s="86"/>
      <c r="AY19" s="86"/>
      <c r="AZ19" s="86"/>
      <c r="BA19" s="86"/>
      <c r="BB19" s="19"/>
      <c r="BC19" s="155">
        <f>STDEV(BC14:BC15)</f>
        <v>0.68360250901707498</v>
      </c>
    </row>
    <row r="20" spans="2:55">
      <c r="B20" s="2"/>
      <c r="C20" s="2"/>
      <c r="D20" s="2"/>
      <c r="E20" s="2"/>
      <c r="AV20" s="163"/>
      <c r="AW20" s="156" t="s">
        <v>1910</v>
      </c>
      <c r="AX20" s="17">
        <v>4180</v>
      </c>
      <c r="AY20" s="17" t="s">
        <v>1136</v>
      </c>
      <c r="AZ20" s="17"/>
      <c r="BA20" s="17"/>
      <c r="BB20" s="17"/>
      <c r="BC20" s="96"/>
    </row>
    <row r="21" spans="2:55" ht="15" thickBot="1">
      <c r="AV21" s="110"/>
      <c r="AW21" s="121"/>
      <c r="AX21" s="111" t="s">
        <v>563</v>
      </c>
      <c r="AY21" s="121"/>
      <c r="AZ21" s="121"/>
      <c r="BA21" s="131">
        <f>$X$8</f>
        <v>86.925055482141246</v>
      </c>
      <c r="BB21" s="112" t="s">
        <v>557</v>
      </c>
      <c r="BC21" s="113"/>
    </row>
  </sheetData>
  <pageMargins left="0.7" right="0.7" top="0.75" bottom="0.75" header="0.3" footer="0.3"/>
  <pageSetup paperSize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B3A9-B688-4929-9313-BC5AE4F56B41}">
  <dimension ref="A1:G27"/>
  <sheetViews>
    <sheetView workbookViewId="0">
      <selection activeCell="E4" sqref="E4:G24"/>
    </sheetView>
  </sheetViews>
  <sheetFormatPr defaultRowHeight="14.5"/>
  <cols>
    <col min="1" max="1" width="10.54296875" bestFit="1" customWidth="1"/>
    <col min="2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</row>
    <row r="3" spans="1:7">
      <c r="A3" s="1" t="s">
        <v>4</v>
      </c>
      <c r="B3" s="1" t="s">
        <v>5</v>
      </c>
      <c r="C3" s="1" t="s">
        <v>5</v>
      </c>
    </row>
    <row r="4" spans="1:7">
      <c r="A4" s="1" t="s">
        <v>6</v>
      </c>
      <c r="B4" s="1" t="s">
        <v>12</v>
      </c>
      <c r="C4" s="1" t="s">
        <v>172</v>
      </c>
      <c r="E4">
        <f>VALUE(Calorimeter_29032020e[[#This Row],[Column1]])</f>
        <v>0</v>
      </c>
      <c r="F4">
        <f>VALUE(Calorimeter_29032020e[[#This Row],[Column2]])</f>
        <v>24.249188142310199</v>
      </c>
      <c r="G4">
        <f>VALUE(Calorimeter_29032020e[[#This Row],[Column3]])</f>
        <v>21.123907025272</v>
      </c>
    </row>
    <row r="5" spans="1:7">
      <c r="A5" s="1" t="s">
        <v>7</v>
      </c>
      <c r="B5" s="1" t="s">
        <v>453</v>
      </c>
      <c r="C5" s="1" t="s">
        <v>428</v>
      </c>
      <c r="E5">
        <f>VALUE(Calorimeter_29032020e[[#This Row],[Column1]])</f>
        <v>1</v>
      </c>
      <c r="F5">
        <f>VALUE(Calorimeter_29032020e[[#This Row],[Column2]])</f>
        <v>25.261994839661298</v>
      </c>
      <c r="G5">
        <f>VALUE(Calorimeter_29032020e[[#This Row],[Column3]])</f>
        <v>21.151834867531001</v>
      </c>
    </row>
    <row r="6" spans="1:7">
      <c r="A6" s="1" t="s">
        <v>10</v>
      </c>
      <c r="B6" s="1" t="s">
        <v>454</v>
      </c>
      <c r="C6" s="1" t="s">
        <v>455</v>
      </c>
      <c r="E6">
        <f>VALUE(Calorimeter_29032020e[[#This Row],[Column1]])</f>
        <v>2</v>
      </c>
      <c r="F6">
        <f>VALUE(Calorimeter_29032020e[[#This Row],[Column2]])</f>
        <v>26.2440730513616</v>
      </c>
      <c r="G6">
        <f>VALUE(Calorimeter_29032020e[[#This Row],[Column3]])</f>
        <v>21.179757068521901</v>
      </c>
    </row>
    <row r="7" spans="1:7">
      <c r="A7" s="1" t="s">
        <v>11</v>
      </c>
      <c r="B7" s="1" t="s">
        <v>456</v>
      </c>
      <c r="C7" s="1" t="s">
        <v>457</v>
      </c>
      <c r="E7">
        <f>VALUE(Calorimeter_29032020e[[#This Row],[Column1]])</f>
        <v>3</v>
      </c>
      <c r="F7">
        <f>VALUE(Calorimeter_29032020e[[#This Row],[Column2]])</f>
        <v>27.305290653087301</v>
      </c>
      <c r="G7">
        <f>VALUE(Calorimeter_29032020e[[#This Row],[Column3]])</f>
        <v>21.263490051106199</v>
      </c>
    </row>
    <row r="8" spans="1:7">
      <c r="A8" s="1" t="s">
        <v>13</v>
      </c>
      <c r="B8" s="1" t="s">
        <v>458</v>
      </c>
      <c r="C8" s="1" t="s">
        <v>174</v>
      </c>
      <c r="E8">
        <f>VALUE(Calorimeter_29032020e[[#This Row],[Column1]])</f>
        <v>4</v>
      </c>
      <c r="F8">
        <f>VALUE(Calorimeter_29032020e[[#This Row],[Column2]])</f>
        <v>28.228995767604101</v>
      </c>
      <c r="G8">
        <f>VALUE(Calorimeter_29032020e[[#This Row],[Column3]])</f>
        <v>21.4308067615315</v>
      </c>
    </row>
    <row r="9" spans="1:7">
      <c r="A9" s="1" t="s">
        <v>14</v>
      </c>
      <c r="B9" s="1" t="s">
        <v>459</v>
      </c>
      <c r="C9" s="1" t="s">
        <v>460</v>
      </c>
      <c r="E9">
        <f>VALUE(Calorimeter_29032020e[[#This Row],[Column1]])</f>
        <v>5</v>
      </c>
      <c r="F9">
        <f>VALUE(Calorimeter_29032020e[[#This Row],[Column2]])</f>
        <v>29.206383731770799</v>
      </c>
      <c r="G9">
        <f>VALUE(Calorimeter_29032020e[[#This Row],[Column3]])</f>
        <v>21.514391705988601</v>
      </c>
    </row>
    <row r="10" spans="1:7">
      <c r="A10" s="1" t="s">
        <v>16</v>
      </c>
      <c r="B10" s="1" t="s">
        <v>461</v>
      </c>
      <c r="C10" s="1" t="s">
        <v>462</v>
      </c>
      <c r="E10">
        <f>VALUE(Calorimeter_29032020e[[#This Row],[Column1]])</f>
        <v>6</v>
      </c>
      <c r="F10">
        <f>VALUE(Calorimeter_29032020e[[#This Row],[Column2]])</f>
        <v>30.2110806437198</v>
      </c>
      <c r="G10">
        <f>VALUE(Calorimeter_29032020e[[#This Row],[Column3]])</f>
        <v>21.6535932804311</v>
      </c>
    </row>
    <row r="11" spans="1:7">
      <c r="A11" s="1" t="s">
        <v>18</v>
      </c>
      <c r="B11" s="1" t="s">
        <v>371</v>
      </c>
      <c r="C11" s="1" t="s">
        <v>463</v>
      </c>
      <c r="E11">
        <f>VALUE(Calorimeter_29032020e[[#This Row],[Column1]])</f>
        <v>7</v>
      </c>
      <c r="F11">
        <f>VALUE(Calorimeter_29032020e[[#This Row],[Column2]])</f>
        <v>31.1624195335236</v>
      </c>
      <c r="G11">
        <f>VALUE(Calorimeter_29032020e[[#This Row],[Column3]])</f>
        <v>21.709237096705401</v>
      </c>
    </row>
    <row r="12" spans="1:7">
      <c r="A12" s="1" t="s">
        <v>19</v>
      </c>
      <c r="B12" s="1" t="s">
        <v>464</v>
      </c>
      <c r="C12" s="1" t="s">
        <v>463</v>
      </c>
      <c r="E12">
        <f>VALUE(Calorimeter_29032020e[[#This Row],[Column1]])</f>
        <v>8</v>
      </c>
      <c r="F12">
        <f>VALUE(Calorimeter_29032020e[[#This Row],[Column2]])</f>
        <v>32.0064229419621</v>
      </c>
      <c r="G12">
        <f>VALUE(Calorimeter_29032020e[[#This Row],[Column3]])</f>
        <v>21.709237096705401</v>
      </c>
    </row>
    <row r="13" spans="1:7">
      <c r="A13" s="1" t="s">
        <v>20</v>
      </c>
      <c r="B13" s="1" t="s">
        <v>374</v>
      </c>
      <c r="C13" s="1" t="s">
        <v>179</v>
      </c>
      <c r="E13">
        <f>VALUE(Calorimeter_29032020e[[#This Row],[Column1]])</f>
        <v>9</v>
      </c>
      <c r="F13">
        <f>VALUE(Calorimeter_29032020e[[#This Row],[Column2]])</f>
        <v>33.098270355009198</v>
      </c>
      <c r="G13">
        <f>VALUE(Calorimeter_29032020e[[#This Row],[Column3]])</f>
        <v>21.8204625957434</v>
      </c>
    </row>
    <row r="14" spans="1:7">
      <c r="A14" s="1" t="s">
        <v>21</v>
      </c>
      <c r="B14" s="1" t="s">
        <v>465</v>
      </c>
      <c r="C14" s="1" t="s">
        <v>466</v>
      </c>
      <c r="E14">
        <f>VALUE(Calorimeter_29032020e[[#This Row],[Column1]])</f>
        <v>10</v>
      </c>
      <c r="F14">
        <f>VALUE(Calorimeter_29032020e[[#This Row],[Column2]])</f>
        <v>34.029609437019801</v>
      </c>
      <c r="G14">
        <f>VALUE(Calorimeter_29032020e[[#This Row],[Column3]])</f>
        <v>21.931606426370301</v>
      </c>
    </row>
    <row r="15" spans="1:7">
      <c r="A15" s="1" t="s">
        <v>23</v>
      </c>
      <c r="B15" s="1" t="s">
        <v>467</v>
      </c>
      <c r="C15" s="1" t="s">
        <v>468</v>
      </c>
      <c r="E15">
        <f>VALUE(Calorimeter_29032020e[[#This Row],[Column1]])</f>
        <v>11</v>
      </c>
      <c r="F15">
        <f>VALUE(Calorimeter_29032020e[[#This Row],[Column2]])</f>
        <v>33.974727965787302</v>
      </c>
      <c r="G15">
        <f>VALUE(Calorimeter_29032020e[[#This Row],[Column3]])</f>
        <v>21.9593797881429</v>
      </c>
    </row>
    <row r="16" spans="1:7">
      <c r="A16" s="1" t="s">
        <v>28</v>
      </c>
      <c r="B16" s="1" t="s">
        <v>469</v>
      </c>
      <c r="C16" s="1" t="s">
        <v>468</v>
      </c>
      <c r="E16">
        <f>VALUE(Calorimeter_29032020e[[#This Row],[Column1]])</f>
        <v>12</v>
      </c>
      <c r="F16">
        <f>VALUE(Calorimeter_29032020e[[#This Row],[Column2]])</f>
        <v>33.8650033352924</v>
      </c>
      <c r="G16">
        <f>VALUE(Calorimeter_29032020e[[#This Row],[Column3]])</f>
        <v>21.9593797881429</v>
      </c>
    </row>
    <row r="17" spans="1:7">
      <c r="A17" s="1" t="s">
        <v>29</v>
      </c>
      <c r="B17" s="1" t="s">
        <v>470</v>
      </c>
      <c r="C17" s="1" t="s">
        <v>471</v>
      </c>
      <c r="E17">
        <f>VALUE(Calorimeter_29032020e[[#This Row],[Column1]])</f>
        <v>13</v>
      </c>
      <c r="F17">
        <f>VALUE(Calorimeter_29032020e[[#This Row],[Column2]])</f>
        <v>33.727917902263798</v>
      </c>
      <c r="G17">
        <f>VALUE(Calorimeter_29032020e[[#This Row],[Column3]])</f>
        <v>21.903828048166901</v>
      </c>
    </row>
    <row r="18" spans="1:7">
      <c r="A18" s="1" t="s">
        <v>30</v>
      </c>
      <c r="B18" s="1" t="s">
        <v>470</v>
      </c>
      <c r="C18" s="1" t="s">
        <v>472</v>
      </c>
      <c r="E18">
        <f>VALUE(Calorimeter_29032020e[[#This Row],[Column1]])</f>
        <v>14</v>
      </c>
      <c r="F18">
        <f>VALUE(Calorimeter_29032020e[[#This Row],[Column2]])</f>
        <v>33.727917902263798</v>
      </c>
      <c r="G18">
        <f>VALUE(Calorimeter_29032020e[[#This Row],[Column3]])</f>
        <v>21.876044631624399</v>
      </c>
    </row>
    <row r="19" spans="1:7">
      <c r="A19" s="1" t="s">
        <v>31</v>
      </c>
      <c r="B19" s="1" t="s">
        <v>277</v>
      </c>
      <c r="C19" s="1" t="s">
        <v>420</v>
      </c>
      <c r="E19">
        <f>VALUE(Calorimeter_29032020e[[#This Row],[Column1]])</f>
        <v>15</v>
      </c>
      <c r="F19">
        <f>VALUE(Calorimeter_29032020e[[#This Row],[Column2]])</f>
        <v>33.508738531863699</v>
      </c>
      <c r="G19">
        <f>VALUE(Calorimeter_29032020e[[#This Row],[Column3]])</f>
        <v>21.792663932442601</v>
      </c>
    </row>
    <row r="20" spans="1:7">
      <c r="A20" s="1" t="s">
        <v>32</v>
      </c>
      <c r="B20" s="1" t="s">
        <v>280</v>
      </c>
      <c r="C20" s="1" t="s">
        <v>420</v>
      </c>
      <c r="E20">
        <f>VALUE(Calorimeter_29032020e[[#This Row],[Column1]])</f>
        <v>16</v>
      </c>
      <c r="F20">
        <f>VALUE(Calorimeter_29032020e[[#This Row],[Column2]])</f>
        <v>33.426594614847097</v>
      </c>
      <c r="G20">
        <f>VALUE(Calorimeter_29032020e[[#This Row],[Column3]])</f>
        <v>21.792663932442601</v>
      </c>
    </row>
    <row r="21" spans="1:7">
      <c r="A21" s="1" t="s">
        <v>33</v>
      </c>
      <c r="B21" s="1" t="s">
        <v>289</v>
      </c>
      <c r="C21" s="1" t="s">
        <v>473</v>
      </c>
      <c r="E21">
        <f>VALUE(Calorimeter_29032020e[[#This Row],[Column1]])</f>
        <v>17</v>
      </c>
      <c r="F21">
        <f>VALUE(Calorimeter_29032020e[[#This Row],[Column2]])</f>
        <v>33.344476319482098</v>
      </c>
      <c r="G21">
        <f>VALUE(Calorimeter_29032020e[[#This Row],[Column3]])</f>
        <v>21.764860142877499</v>
      </c>
    </row>
    <row r="22" spans="1:7">
      <c r="A22" s="1" t="s">
        <v>34</v>
      </c>
      <c r="B22" s="1" t="s">
        <v>272</v>
      </c>
      <c r="C22" s="1" t="s">
        <v>473</v>
      </c>
      <c r="E22">
        <f>VALUE(Calorimeter_29032020e[[#This Row],[Column1]])</f>
        <v>18</v>
      </c>
      <c r="F22">
        <f>VALUE(Calorimeter_29032020e[[#This Row],[Column2]])</f>
        <v>33.235024283507201</v>
      </c>
      <c r="G22">
        <f>VALUE(Calorimeter_29032020e[[#This Row],[Column3]])</f>
        <v>21.764860142877499</v>
      </c>
    </row>
    <row r="23" spans="1:7">
      <c r="A23" s="1" t="s">
        <v>35</v>
      </c>
      <c r="B23" s="1" t="s">
        <v>474</v>
      </c>
      <c r="C23" s="1" t="s">
        <v>473</v>
      </c>
      <c r="E23">
        <f>VALUE(Calorimeter_29032020e[[#This Row],[Column1]])</f>
        <v>19</v>
      </c>
      <c r="F23">
        <f>VALUE(Calorimeter_29032020e[[#This Row],[Column2]])</f>
        <v>33.180314669937701</v>
      </c>
      <c r="G23">
        <f>VALUE(Calorimeter_29032020e[[#This Row],[Column3]])</f>
        <v>21.764860142877499</v>
      </c>
    </row>
    <row r="24" spans="1:7">
      <c r="A24" s="1" t="s">
        <v>36</v>
      </c>
      <c r="B24" s="1" t="s">
        <v>300</v>
      </c>
      <c r="C24" s="1" t="s">
        <v>420</v>
      </c>
      <c r="E24">
        <f>VALUE(Calorimeter_29032020e[[#This Row],[Column1]])</f>
        <v>20</v>
      </c>
      <c r="F24">
        <f>VALUE(Calorimeter_29032020e[[#This Row],[Column2]])</f>
        <v>33.043587341385802</v>
      </c>
      <c r="G24">
        <f>VALUE(Calorimeter_29032020e[[#This Row],[Column3]])</f>
        <v>21.792663932442601</v>
      </c>
    </row>
    <row r="27" spans="1:7">
      <c r="C27" t="s">
        <v>475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C4C77-CCB1-4C57-8C2F-BD339556488F}">
  <dimension ref="A1:G30"/>
  <sheetViews>
    <sheetView workbookViewId="0">
      <selection activeCell="F4" sqref="F4:G24"/>
    </sheetView>
  </sheetViews>
  <sheetFormatPr defaultRowHeight="14.5"/>
  <cols>
    <col min="1" max="1" width="10.54296875" bestFit="1" customWidth="1"/>
    <col min="2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</row>
    <row r="3" spans="1:7">
      <c r="A3" s="1" t="s">
        <v>4</v>
      </c>
      <c r="B3" s="1" t="s">
        <v>5</v>
      </c>
      <c r="C3" s="1" t="s">
        <v>5</v>
      </c>
    </row>
    <row r="4" spans="1:7">
      <c r="A4" s="1" t="s">
        <v>6</v>
      </c>
      <c r="B4" s="1" t="s">
        <v>419</v>
      </c>
      <c r="C4" s="1" t="s">
        <v>420</v>
      </c>
      <c r="E4">
        <f>VALUE(Calorimeter_29032020d[[#This Row],[Column1]])</f>
        <v>0</v>
      </c>
      <c r="F4">
        <f>VALUE(Calorimeter_29032020d[[#This Row],[Column2]])</f>
        <v>52.523085448382403</v>
      </c>
      <c r="G4">
        <f>VALUE(Calorimeter_29032020d[[#This Row],[Column3]])</f>
        <v>21.792663932442601</v>
      </c>
    </row>
    <row r="5" spans="1:7">
      <c r="A5" s="1" t="s">
        <v>7</v>
      </c>
      <c r="B5" s="1" t="s">
        <v>421</v>
      </c>
      <c r="C5" s="1" t="s">
        <v>422</v>
      </c>
      <c r="E5">
        <f>VALUE(Calorimeter_29032020d[[#This Row],[Column1]])</f>
        <v>1</v>
      </c>
      <c r="F5">
        <f>VALUE(Calorimeter_29032020d[[#This Row],[Column2]])</f>
        <v>52.119496479672698</v>
      </c>
      <c r="G5">
        <f>VALUE(Calorimeter_29032020d[[#This Row],[Column3]])</f>
        <v>21.570088224156301</v>
      </c>
    </row>
    <row r="6" spans="1:7">
      <c r="A6" s="1" t="s">
        <v>10</v>
      </c>
      <c r="B6" s="1" t="s">
        <v>423</v>
      </c>
      <c r="C6" s="1" t="s">
        <v>424</v>
      </c>
      <c r="E6">
        <f>VALUE(Calorimeter_29032020d[[#This Row],[Column1]])</f>
        <v>2</v>
      </c>
      <c r="F6">
        <f>VALUE(Calorimeter_29032020d[[#This Row],[Column2]])</f>
        <v>51.652103224422298</v>
      </c>
      <c r="G6">
        <f>VALUE(Calorimeter_29032020d[[#This Row],[Column3]])</f>
        <v>21.319284249159399</v>
      </c>
    </row>
    <row r="7" spans="1:7">
      <c r="A7" s="1" t="s">
        <v>11</v>
      </c>
      <c r="B7" s="1" t="s">
        <v>425</v>
      </c>
      <c r="C7" s="1" t="s">
        <v>426</v>
      </c>
      <c r="E7">
        <f>VALUE(Calorimeter_29032020d[[#This Row],[Column1]])</f>
        <v>3</v>
      </c>
      <c r="F7">
        <f>VALUE(Calorimeter_29032020d[[#This Row],[Column2]])</f>
        <v>51.254363996455602</v>
      </c>
      <c r="G7">
        <f>VALUE(Calorimeter_29032020d[[#This Row],[Column3]])</f>
        <v>21.235584637620001</v>
      </c>
    </row>
    <row r="8" spans="1:7">
      <c r="A8" s="1" t="s">
        <v>13</v>
      </c>
      <c r="B8" s="1" t="s">
        <v>427</v>
      </c>
      <c r="C8" s="1" t="s">
        <v>428</v>
      </c>
      <c r="E8">
        <f>VALUE(Calorimeter_29032020d[[#This Row],[Column1]])</f>
        <v>4</v>
      </c>
      <c r="F8">
        <f>VALUE(Calorimeter_29032020d[[#This Row],[Column2]])</f>
        <v>50.859212409982803</v>
      </c>
      <c r="G8">
        <f>VALUE(Calorimeter_29032020d[[#This Row],[Column3]])</f>
        <v>21.151834867531001</v>
      </c>
    </row>
    <row r="9" spans="1:7">
      <c r="A9" s="1" t="s">
        <v>14</v>
      </c>
      <c r="B9" s="1" t="s">
        <v>429</v>
      </c>
      <c r="C9" s="1" t="s">
        <v>430</v>
      </c>
      <c r="E9">
        <f>VALUE(Calorimeter_29032020d[[#This Row],[Column1]])</f>
        <v>5</v>
      </c>
      <c r="F9">
        <f>VALUE(Calorimeter_29032020d[[#This Row],[Column2]])</f>
        <v>50.5645057311689</v>
      </c>
      <c r="G9">
        <f>VALUE(Calorimeter_29032020d[[#This Row],[Column3]])</f>
        <v>21.207673650983001</v>
      </c>
    </row>
    <row r="10" spans="1:7">
      <c r="A10" s="1" t="s">
        <v>16</v>
      </c>
      <c r="B10" s="1" t="s">
        <v>431</v>
      </c>
      <c r="C10" s="1" t="s">
        <v>432</v>
      </c>
      <c r="E10">
        <f>VALUE(Calorimeter_29032020d[[#This Row],[Column1]])</f>
        <v>6</v>
      </c>
      <c r="F10">
        <f>VALUE(Calorimeter_29032020d[[#This Row],[Column2]])</f>
        <v>50.141263234729102</v>
      </c>
      <c r="G10">
        <f>VALUE(Calorimeter_29032020d[[#This Row],[Column3]])</f>
        <v>21.291389914082998</v>
      </c>
    </row>
    <row r="11" spans="1:7">
      <c r="A11" s="1" t="s">
        <v>18</v>
      </c>
      <c r="B11" s="1" t="s">
        <v>433</v>
      </c>
      <c r="C11" s="1" t="s">
        <v>430</v>
      </c>
      <c r="E11">
        <f>VALUE(Calorimeter_29032020d[[#This Row],[Column1]])</f>
        <v>7</v>
      </c>
      <c r="F11">
        <f>VALUE(Calorimeter_29032020d[[#This Row],[Column2]])</f>
        <v>49.817612099748999</v>
      </c>
      <c r="G11">
        <f>VALUE(Calorimeter_29032020d[[#This Row],[Column3]])</f>
        <v>21.207673650983001</v>
      </c>
    </row>
    <row r="12" spans="1:7">
      <c r="A12" s="1" t="s">
        <v>19</v>
      </c>
      <c r="B12" s="1" t="s">
        <v>434</v>
      </c>
      <c r="C12" s="1" t="s">
        <v>428</v>
      </c>
      <c r="E12">
        <f>VALUE(Calorimeter_29032020d[[#This Row],[Column1]])</f>
        <v>8</v>
      </c>
      <c r="F12">
        <f>VALUE(Calorimeter_29032020d[[#This Row],[Column2]])</f>
        <v>49.463476059190597</v>
      </c>
      <c r="G12">
        <f>VALUE(Calorimeter_29032020d[[#This Row],[Column3]])</f>
        <v>21.151834867531001</v>
      </c>
    </row>
    <row r="13" spans="1:7">
      <c r="A13" s="1" t="s">
        <v>20</v>
      </c>
      <c r="B13" s="1" t="s">
        <v>435</v>
      </c>
      <c r="C13" s="1" t="s">
        <v>378</v>
      </c>
      <c r="E13">
        <f>VALUE(Calorimeter_29032020d[[#This Row],[Column1]])</f>
        <v>9</v>
      </c>
      <c r="F13">
        <f>VALUE(Calorimeter_29032020d[[#This Row],[Column2]])</f>
        <v>49.111263400354098</v>
      </c>
      <c r="G13">
        <f>VALUE(Calorimeter_29032020d[[#This Row],[Column3]])</f>
        <v>21.068034325834098</v>
      </c>
    </row>
    <row r="14" spans="1:7">
      <c r="A14" s="1" t="s">
        <v>21</v>
      </c>
      <c r="B14" s="1" t="s">
        <v>436</v>
      </c>
      <c r="C14" s="1" t="s">
        <v>172</v>
      </c>
      <c r="E14">
        <f>VALUE(Calorimeter_29032020d[[#This Row],[Column1]])</f>
        <v>10</v>
      </c>
      <c r="F14">
        <f>VALUE(Calorimeter_29032020d[[#This Row],[Column2]])</f>
        <v>48.919941325696897</v>
      </c>
      <c r="G14">
        <f>VALUE(Calorimeter_29032020d[[#This Row],[Column3]])</f>
        <v>21.123907025272</v>
      </c>
    </row>
    <row r="15" spans="1:7">
      <c r="A15" s="1" t="s">
        <v>23</v>
      </c>
      <c r="B15" s="1" t="s">
        <v>437</v>
      </c>
      <c r="C15" s="1" t="s">
        <v>378</v>
      </c>
      <c r="E15">
        <f>VALUE(Calorimeter_29032020d[[#This Row],[Column1]])</f>
        <v>11</v>
      </c>
      <c r="F15">
        <f>VALUE(Calorimeter_29032020d[[#This Row],[Column2]])</f>
        <v>48.570609596352199</v>
      </c>
      <c r="G15">
        <f>VALUE(Calorimeter_29032020d[[#This Row],[Column3]])</f>
        <v>21.068034325834098</v>
      </c>
    </row>
    <row r="16" spans="1:7">
      <c r="A16" s="1" t="s">
        <v>28</v>
      </c>
      <c r="B16" s="1" t="s">
        <v>438</v>
      </c>
      <c r="C16" s="1" t="s">
        <v>439</v>
      </c>
      <c r="E16">
        <f>VALUE(Calorimeter_29032020d[[#This Row],[Column1]])</f>
        <v>12</v>
      </c>
      <c r="F16">
        <f>VALUE(Calorimeter_29032020d[[#This Row],[Column2]])</f>
        <v>48.4124222933021</v>
      </c>
      <c r="G16">
        <f>VALUE(Calorimeter_29032020d[[#This Row],[Column3]])</f>
        <v>21.095973518974201</v>
      </c>
    </row>
    <row r="17" spans="1:7">
      <c r="A17" s="1" t="s">
        <v>29</v>
      </c>
      <c r="B17" s="1" t="s">
        <v>440</v>
      </c>
      <c r="C17" s="1" t="s">
        <v>378</v>
      </c>
      <c r="E17">
        <f>VALUE(Calorimeter_29032020d[[#This Row],[Column1]])</f>
        <v>13</v>
      </c>
      <c r="F17">
        <f>VALUE(Calorimeter_29032020d[[#This Row],[Column2]])</f>
        <v>48.097150696738801</v>
      </c>
      <c r="G17">
        <f>VALUE(Calorimeter_29032020d[[#This Row],[Column3]])</f>
        <v>21.068034325834098</v>
      </c>
    </row>
    <row r="18" spans="1:7">
      <c r="A18" s="1" t="s">
        <v>30</v>
      </c>
      <c r="B18" s="1" t="s">
        <v>441</v>
      </c>
      <c r="C18" s="1" t="s">
        <v>378</v>
      </c>
      <c r="E18">
        <f>VALUE(Calorimeter_29032020d[[#This Row],[Column1]])</f>
        <v>14</v>
      </c>
      <c r="F18">
        <f>VALUE(Calorimeter_29032020d[[#This Row],[Column2]])</f>
        <v>47.814641247294702</v>
      </c>
      <c r="G18">
        <f>VALUE(Calorimeter_29032020d[[#This Row],[Column3]])</f>
        <v>21.068034325834098</v>
      </c>
    </row>
    <row r="19" spans="1:7">
      <c r="A19" s="1" t="s">
        <v>31</v>
      </c>
      <c r="B19" s="1" t="s">
        <v>442</v>
      </c>
      <c r="C19" s="1" t="s">
        <v>378</v>
      </c>
      <c r="E19">
        <f>VALUE(Calorimeter_29032020d[[#This Row],[Column1]])</f>
        <v>15</v>
      </c>
      <c r="F19">
        <f>VALUE(Calorimeter_29032020d[[#This Row],[Column2]])</f>
        <v>47.595704872444102</v>
      </c>
      <c r="G19">
        <f>VALUE(Calorimeter_29032020d[[#This Row],[Column3]])</f>
        <v>21.068034325834098</v>
      </c>
    </row>
    <row r="20" spans="1:7">
      <c r="A20" s="1" t="s">
        <v>32</v>
      </c>
      <c r="B20" s="1" t="s">
        <v>443</v>
      </c>
      <c r="C20" s="1" t="s">
        <v>444</v>
      </c>
      <c r="E20">
        <f>VALUE(Calorimeter_29032020d[[#This Row],[Column1]])</f>
        <v>16</v>
      </c>
      <c r="F20">
        <f>VALUE(Calorimeter_29032020d[[#This Row],[Column2]])</f>
        <v>47.284119189677199</v>
      </c>
      <c r="G20">
        <f>VALUE(Calorimeter_29032020d[[#This Row],[Column3]])</f>
        <v>21.012138787648301</v>
      </c>
    </row>
    <row r="21" spans="1:7">
      <c r="A21" s="1" t="s">
        <v>33</v>
      </c>
      <c r="B21" s="1" t="s">
        <v>445</v>
      </c>
      <c r="C21" s="1" t="s">
        <v>375</v>
      </c>
      <c r="E21">
        <f>VALUE(Calorimeter_29032020d[[#This Row],[Column1]])</f>
        <v>17</v>
      </c>
      <c r="F21">
        <f>VALUE(Calorimeter_29032020d[[#This Row],[Column2]])</f>
        <v>46.973894319034898</v>
      </c>
      <c r="G21">
        <f>VALUE(Calorimeter_29032020d[[#This Row],[Column3]])</f>
        <v>21.0400894230152</v>
      </c>
    </row>
    <row r="22" spans="1:7">
      <c r="A22" s="1" t="s">
        <v>34</v>
      </c>
      <c r="B22" s="1" t="s">
        <v>446</v>
      </c>
      <c r="C22" s="1" t="s">
        <v>444</v>
      </c>
      <c r="E22">
        <f>VALUE(Calorimeter_29032020d[[#This Row],[Column1]])</f>
        <v>18</v>
      </c>
      <c r="F22">
        <f>VALUE(Calorimeter_29032020d[[#This Row],[Column2]])</f>
        <v>46.757530145897498</v>
      </c>
      <c r="G22">
        <f>VALUE(Calorimeter_29032020d[[#This Row],[Column3]])</f>
        <v>21.012138787648301</v>
      </c>
    </row>
    <row r="23" spans="1:7">
      <c r="A23" s="1" t="s">
        <v>35</v>
      </c>
      <c r="B23" s="1" t="s">
        <v>447</v>
      </c>
      <c r="C23" s="1" t="s">
        <v>439</v>
      </c>
      <c r="E23">
        <f>VALUE(Calorimeter_29032020d[[#This Row],[Column1]])</f>
        <v>19</v>
      </c>
      <c r="F23">
        <f>VALUE(Calorimeter_29032020d[[#This Row],[Column2]])</f>
        <v>46.480288674791503</v>
      </c>
      <c r="G23">
        <f>VALUE(Calorimeter_29032020d[[#This Row],[Column3]])</f>
        <v>21.095973518974201</v>
      </c>
    </row>
    <row r="24" spans="1:7">
      <c r="A24" s="1" t="s">
        <v>36</v>
      </c>
      <c r="B24" s="1" t="s">
        <v>448</v>
      </c>
      <c r="C24" s="1" t="s">
        <v>378</v>
      </c>
      <c r="E24">
        <f>VALUE(Calorimeter_29032020d[[#This Row],[Column1]])</f>
        <v>20</v>
      </c>
      <c r="F24">
        <f>VALUE(Calorimeter_29032020d[[#This Row],[Column2]])</f>
        <v>46.173459785352001</v>
      </c>
      <c r="G24">
        <f>VALUE(Calorimeter_29032020d[[#This Row],[Column3]])</f>
        <v>21.068034325834098</v>
      </c>
    </row>
    <row r="27" spans="1:7">
      <c r="C27" t="s">
        <v>449</v>
      </c>
    </row>
    <row r="29" spans="1:7">
      <c r="C29" t="s">
        <v>450</v>
      </c>
      <c r="D29">
        <v>29.1</v>
      </c>
      <c r="E29" t="s">
        <v>45</v>
      </c>
    </row>
    <row r="30" spans="1:7">
      <c r="C30" t="s">
        <v>145</v>
      </c>
      <c r="D30">
        <f>186.1-44.8</f>
        <v>141.30000000000001</v>
      </c>
      <c r="E30" t="s">
        <v>45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08CED-1075-449A-AD95-2D340D2C8234}">
  <dimension ref="A1:G36"/>
  <sheetViews>
    <sheetView workbookViewId="0">
      <selection activeCell="E29" sqref="E29"/>
    </sheetView>
  </sheetViews>
  <sheetFormatPr defaultRowHeight="14.5"/>
  <cols>
    <col min="1" max="1" width="10.54296875" bestFit="1" customWidth="1"/>
    <col min="2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</row>
    <row r="3" spans="1:7">
      <c r="A3" s="1" t="s">
        <v>4</v>
      </c>
      <c r="B3" s="1" t="s">
        <v>5</v>
      </c>
      <c r="C3" s="1" t="s">
        <v>5</v>
      </c>
    </row>
    <row r="4" spans="1:7">
      <c r="A4" s="1" t="s">
        <v>6</v>
      </c>
      <c r="B4" s="1" t="s">
        <v>391</v>
      </c>
      <c r="C4" s="1" t="s">
        <v>392</v>
      </c>
      <c r="E4">
        <f>VALUE(Calorimeter_29032020c[[#This Row],[Column1]])</f>
        <v>0</v>
      </c>
      <c r="F4">
        <f>VALUE(Calorimeter_29032020c[[#This Row],[Column2]])</f>
        <v>20.564130203748402</v>
      </c>
      <c r="G4">
        <f>VALUE(Calorimeter_29032020c[[#This Row],[Column3]])</f>
        <v>20.311442240062899</v>
      </c>
    </row>
    <row r="5" spans="1:7">
      <c r="A5" s="1" t="s">
        <v>7</v>
      </c>
      <c r="B5" s="1" t="s">
        <v>393</v>
      </c>
      <c r="C5" s="1" t="s">
        <v>394</v>
      </c>
      <c r="E5">
        <f>VALUE(Calorimeter_29032020c[[#This Row],[Column1]])</f>
        <v>1</v>
      </c>
      <c r="F5">
        <f>VALUE(Calorimeter_29032020c[[#This Row],[Column2]])</f>
        <v>21.458673795131801</v>
      </c>
      <c r="G5">
        <f>VALUE(Calorimeter_29032020c[[#This Row],[Column3]])</f>
        <v>20.395727760613099</v>
      </c>
    </row>
    <row r="6" spans="1:7">
      <c r="A6" s="1" t="s">
        <v>10</v>
      </c>
      <c r="B6" s="1" t="s">
        <v>395</v>
      </c>
      <c r="C6" s="1" t="s">
        <v>396</v>
      </c>
      <c r="E6">
        <f>VALUE(Calorimeter_29032020c[[#This Row],[Column1]])</f>
        <v>2</v>
      </c>
      <c r="F6">
        <f>VALUE(Calorimeter_29032020c[[#This Row],[Column2]])</f>
        <v>22.3476923282835</v>
      </c>
      <c r="G6">
        <f>VALUE(Calorimeter_29032020c[[#This Row],[Column3]])</f>
        <v>20.2270996665093</v>
      </c>
    </row>
    <row r="7" spans="1:7">
      <c r="A7" s="1" t="s">
        <v>11</v>
      </c>
      <c r="B7" s="1" t="s">
        <v>397</v>
      </c>
      <c r="C7" s="1" t="s">
        <v>396</v>
      </c>
      <c r="E7">
        <f>VALUE(Calorimeter_29032020c[[#This Row],[Column1]])</f>
        <v>3</v>
      </c>
      <c r="F7">
        <f>VALUE(Calorimeter_29032020c[[#This Row],[Column2]])</f>
        <v>23.424754050119301</v>
      </c>
      <c r="G7">
        <f>VALUE(Calorimeter_29032020c[[#This Row],[Column3]])</f>
        <v>20.2270996665093</v>
      </c>
    </row>
    <row r="8" spans="1:7">
      <c r="A8" s="1" t="s">
        <v>13</v>
      </c>
      <c r="B8" s="1" t="s">
        <v>198</v>
      </c>
      <c r="C8" s="1" t="s">
        <v>392</v>
      </c>
      <c r="E8">
        <f>VALUE(Calorimeter_29032020c[[#This Row],[Column1]])</f>
        <v>4</v>
      </c>
      <c r="F8">
        <f>VALUE(Calorimeter_29032020c[[#This Row],[Column2]])</f>
        <v>24.331460873165099</v>
      </c>
      <c r="G8">
        <f>VALUE(Calorimeter_29032020c[[#This Row],[Column3]])</f>
        <v>20.311442240062899</v>
      </c>
    </row>
    <row r="9" spans="1:7">
      <c r="A9" s="1" t="s">
        <v>14</v>
      </c>
      <c r="B9" s="1" t="s">
        <v>398</v>
      </c>
      <c r="C9" s="1" t="s">
        <v>392</v>
      </c>
      <c r="E9">
        <f>VALUE(Calorimeter_29032020c[[#This Row],[Column1]])</f>
        <v>5</v>
      </c>
      <c r="F9">
        <f>VALUE(Calorimeter_29032020c[[#This Row],[Column2]])</f>
        <v>25.453185107691699</v>
      </c>
      <c r="G9">
        <f>VALUE(Calorimeter_29032020c[[#This Row],[Column3]])</f>
        <v>20.311442240062899</v>
      </c>
    </row>
    <row r="10" spans="1:7">
      <c r="A10" s="1" t="s">
        <v>16</v>
      </c>
      <c r="B10" s="1" t="s">
        <v>399</v>
      </c>
      <c r="C10" s="1" t="s">
        <v>392</v>
      </c>
      <c r="E10">
        <f>VALUE(Calorimeter_29032020c[[#This Row],[Column1]])</f>
        <v>6</v>
      </c>
      <c r="F10">
        <f>VALUE(Calorimeter_29032020c[[#This Row],[Column2]])</f>
        <v>26.407494235866999</v>
      </c>
      <c r="G10">
        <f>VALUE(Calorimeter_29032020c[[#This Row],[Column3]])</f>
        <v>20.311442240062899</v>
      </c>
    </row>
    <row r="11" spans="1:7">
      <c r="A11" s="1" t="s">
        <v>18</v>
      </c>
      <c r="B11" s="1" t="s">
        <v>400</v>
      </c>
      <c r="C11" s="1" t="s">
        <v>401</v>
      </c>
      <c r="E11">
        <f>VALUE(Calorimeter_29032020c[[#This Row],[Column1]])</f>
        <v>7</v>
      </c>
      <c r="F11">
        <f>VALUE(Calorimeter_29032020c[[#This Row],[Column2]])</f>
        <v>27.468373208828702</v>
      </c>
      <c r="G11">
        <f>VALUE(Calorimeter_29032020c[[#This Row],[Column3]])</f>
        <v>20.283334419841001</v>
      </c>
    </row>
    <row r="12" spans="1:7">
      <c r="A12" s="1" t="s">
        <v>19</v>
      </c>
      <c r="B12" s="1" t="s">
        <v>402</v>
      </c>
      <c r="C12" s="1" t="s">
        <v>403</v>
      </c>
      <c r="E12">
        <f>VALUE(Calorimeter_29032020c[[#This Row],[Column1]])</f>
        <v>8</v>
      </c>
      <c r="F12">
        <f>VALUE(Calorimeter_29032020c[[#This Row],[Column2]])</f>
        <v>28.364766174268301</v>
      </c>
      <c r="G12">
        <f>VALUE(Calorimeter_29032020c[[#This Row],[Column3]])</f>
        <v>20.339543721086802</v>
      </c>
    </row>
    <row r="13" spans="1:7">
      <c r="A13" s="1" t="s">
        <v>20</v>
      </c>
      <c r="B13" s="1" t="s">
        <v>240</v>
      </c>
      <c r="C13" s="1" t="s">
        <v>403</v>
      </c>
      <c r="E13">
        <f>VALUE(Calorimeter_29032020c[[#This Row],[Column1]])</f>
        <v>9</v>
      </c>
      <c r="F13">
        <f>VALUE(Calorimeter_29032020c[[#This Row],[Column2]])</f>
        <v>29.3692735087511</v>
      </c>
      <c r="G13">
        <f>VALUE(Calorimeter_29032020c[[#This Row],[Column3]])</f>
        <v>20.339543721086802</v>
      </c>
    </row>
    <row r="14" spans="1:7">
      <c r="A14" s="1" t="s">
        <v>21</v>
      </c>
      <c r="B14" s="1" t="s">
        <v>404</v>
      </c>
      <c r="C14" s="1" t="s">
        <v>405</v>
      </c>
      <c r="E14">
        <f>VALUE(Calorimeter_29032020c[[#This Row],[Column1]])</f>
        <v>10</v>
      </c>
      <c r="F14">
        <f>VALUE(Calorimeter_29032020c[[#This Row],[Column2]])</f>
        <v>30.3469111711109</v>
      </c>
      <c r="G14">
        <f>VALUE(Calorimeter_29032020c[[#This Row],[Column3]])</f>
        <v>20.479956869159299</v>
      </c>
    </row>
    <row r="15" spans="1:7">
      <c r="A15" s="1" t="s">
        <v>23</v>
      </c>
      <c r="B15" s="1" t="s">
        <v>406</v>
      </c>
      <c r="C15" s="1" t="s">
        <v>407</v>
      </c>
      <c r="E15">
        <f>VALUE(Calorimeter_29032020c[[#This Row],[Column1]])</f>
        <v>11</v>
      </c>
      <c r="F15">
        <f>VALUE(Calorimeter_29032020c[[#This Row],[Column2]])</f>
        <v>30.618638463744901</v>
      </c>
      <c r="G15">
        <f>VALUE(Calorimeter_29032020c[[#This Row],[Column3]])</f>
        <v>20.676275654385801</v>
      </c>
    </row>
    <row r="16" spans="1:7">
      <c r="A16" s="1" t="s">
        <v>28</v>
      </c>
      <c r="B16" s="1" t="s">
        <v>408</v>
      </c>
      <c r="C16" s="1" t="s">
        <v>407</v>
      </c>
      <c r="E16">
        <f>VALUE(Calorimeter_29032020c[[#This Row],[Column1]])</f>
        <v>12</v>
      </c>
      <c r="F16">
        <f>VALUE(Calorimeter_29032020c[[#This Row],[Column2]])</f>
        <v>30.645816566316199</v>
      </c>
      <c r="G16">
        <f>VALUE(Calorimeter_29032020c[[#This Row],[Column3]])</f>
        <v>20.676275654385801</v>
      </c>
    </row>
    <row r="17" spans="1:7">
      <c r="A17" s="1" t="s">
        <v>29</v>
      </c>
      <c r="B17" s="1" t="s">
        <v>409</v>
      </c>
      <c r="C17" s="1" t="s">
        <v>168</v>
      </c>
      <c r="E17">
        <f>VALUE(Calorimeter_29032020c[[#This Row],[Column1]])</f>
        <v>13</v>
      </c>
      <c r="F17">
        <f>VALUE(Calorimeter_29032020c[[#This Row],[Column2]])</f>
        <v>30.5371102639687</v>
      </c>
      <c r="G17">
        <f>VALUE(Calorimeter_29032020c[[#This Row],[Column3]])</f>
        <v>20.648248399510798</v>
      </c>
    </row>
    <row r="18" spans="1:7">
      <c r="A18" s="1" t="s">
        <v>30</v>
      </c>
      <c r="B18" s="1" t="s">
        <v>410</v>
      </c>
      <c r="C18" s="1" t="s">
        <v>411</v>
      </c>
      <c r="E18">
        <f>VALUE(Calorimeter_29032020c[[#This Row],[Column1]])</f>
        <v>14</v>
      </c>
      <c r="F18">
        <f>VALUE(Calorimeter_29032020c[[#This Row],[Column2]])</f>
        <v>30.428419593100099</v>
      </c>
      <c r="G18">
        <f>VALUE(Calorimeter_29032020c[[#This Row],[Column3]])</f>
        <v>20.592175697590999</v>
      </c>
    </row>
    <row r="19" spans="1:7">
      <c r="A19" s="1" t="s">
        <v>31</v>
      </c>
      <c r="B19" s="1" t="s">
        <v>250</v>
      </c>
      <c r="C19" s="1" t="s">
        <v>168</v>
      </c>
      <c r="E19">
        <f>VALUE(Calorimeter_29032020c[[#This Row],[Column1]])</f>
        <v>15</v>
      </c>
      <c r="F19">
        <f>VALUE(Calorimeter_29032020c[[#This Row],[Column2]])</f>
        <v>30.401249235924698</v>
      </c>
      <c r="G19">
        <f>VALUE(Calorimeter_29032020c[[#This Row],[Column3]])</f>
        <v>20.648248399510798</v>
      </c>
    </row>
    <row r="20" spans="1:7">
      <c r="A20" s="1" t="s">
        <v>32</v>
      </c>
      <c r="B20" s="1" t="s">
        <v>409</v>
      </c>
      <c r="C20" s="1" t="s">
        <v>385</v>
      </c>
      <c r="E20">
        <f>VALUE(Calorimeter_29032020c[[#This Row],[Column1]])</f>
        <v>16</v>
      </c>
      <c r="F20">
        <f>VALUE(Calorimeter_29032020c[[#This Row],[Column2]])</f>
        <v>30.5371102639687</v>
      </c>
      <c r="G20">
        <f>VALUE(Calorimeter_29032020c[[#This Row],[Column3]])</f>
        <v>20.620215088373001</v>
      </c>
    </row>
    <row r="21" spans="1:7">
      <c r="A21" s="1" t="s">
        <v>33</v>
      </c>
      <c r="B21" s="1" t="s">
        <v>248</v>
      </c>
      <c r="C21" s="1" t="s">
        <v>411</v>
      </c>
      <c r="E21">
        <f>VALUE(Calorimeter_29032020c[[#This Row],[Column1]])</f>
        <v>17</v>
      </c>
      <c r="F21">
        <f>VALUE(Calorimeter_29032020c[[#This Row],[Column2]])</f>
        <v>30.292576521737999</v>
      </c>
      <c r="G21">
        <f>VALUE(Calorimeter_29032020c[[#This Row],[Column3]])</f>
        <v>20.592175697590999</v>
      </c>
    </row>
    <row r="22" spans="1:7">
      <c r="A22" s="1" t="s">
        <v>34</v>
      </c>
      <c r="B22" s="1" t="s">
        <v>412</v>
      </c>
      <c r="C22" s="1" t="s">
        <v>385</v>
      </c>
      <c r="E22">
        <f>VALUE(Calorimeter_29032020c[[#This Row],[Column1]])</f>
        <v>18</v>
      </c>
      <c r="F22">
        <f>VALUE(Calorimeter_29032020c[[#This Row],[Column2]])</f>
        <v>30.1839169062631</v>
      </c>
      <c r="G22">
        <f>VALUE(Calorimeter_29032020c[[#This Row],[Column3]])</f>
        <v>20.620215088373001</v>
      </c>
    </row>
    <row r="23" spans="1:7">
      <c r="A23" s="1" t="s">
        <v>35</v>
      </c>
      <c r="B23" s="1" t="s">
        <v>413</v>
      </c>
      <c r="C23" s="1" t="s">
        <v>407</v>
      </c>
      <c r="E23">
        <f>VALUE(Calorimeter_29032020c[[#This Row],[Column1]])</f>
        <v>19</v>
      </c>
      <c r="F23">
        <f>VALUE(Calorimeter_29032020c[[#This Row],[Column2]])</f>
        <v>30.048109090896901</v>
      </c>
      <c r="G23">
        <f>VALUE(Calorimeter_29032020c[[#This Row],[Column3]])</f>
        <v>20.676275654385801</v>
      </c>
    </row>
    <row r="24" spans="1:7">
      <c r="A24" s="1" t="s">
        <v>36</v>
      </c>
      <c r="B24" s="1" t="s">
        <v>246</v>
      </c>
      <c r="C24" s="1" t="s">
        <v>359</v>
      </c>
      <c r="E24">
        <f>VALUE(Calorimeter_29032020c[[#This Row],[Column1]])</f>
        <v>20</v>
      </c>
      <c r="F24">
        <f>VALUE(Calorimeter_29032020c[[#This Row],[Column2]])</f>
        <v>30.020949578935699</v>
      </c>
      <c r="G24">
        <f>VALUE(Calorimeter_29032020c[[#This Row],[Column3]])</f>
        <v>20.760321314720201</v>
      </c>
    </row>
    <row r="27" spans="1:7">
      <c r="C27" s="24" t="s">
        <v>417</v>
      </c>
      <c r="D27" s="19"/>
      <c r="E27" s="19">
        <v>28.3</v>
      </c>
      <c r="F27" s="25" t="s">
        <v>45</v>
      </c>
    </row>
    <row r="28" spans="1:7">
      <c r="C28" s="61"/>
      <c r="D28" s="64" t="s">
        <v>356</v>
      </c>
      <c r="E28" s="62">
        <v>164.5</v>
      </c>
      <c r="F28" s="63" t="s">
        <v>45</v>
      </c>
    </row>
    <row r="29" spans="1:7">
      <c r="C29" s="61"/>
      <c r="D29" s="62" t="s">
        <v>145</v>
      </c>
      <c r="E29" s="62">
        <f>E28-E27</f>
        <v>136.19999999999999</v>
      </c>
      <c r="F29" s="63" t="s">
        <v>45</v>
      </c>
    </row>
    <row r="31" spans="1:7">
      <c r="C31" s="58" t="s">
        <v>156</v>
      </c>
      <c r="E31" t="s">
        <v>357</v>
      </c>
    </row>
    <row r="33" spans="3:3">
      <c r="C33" t="s">
        <v>386</v>
      </c>
    </row>
    <row r="34" spans="3:3">
      <c r="C34" t="s">
        <v>387</v>
      </c>
    </row>
    <row r="35" spans="3:3">
      <c r="C35" t="s">
        <v>388</v>
      </c>
    </row>
    <row r="36" spans="3:3">
      <c r="C36" t="s">
        <v>389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CB279-DDD0-416E-BF62-E9085B5A5527}">
  <dimension ref="A1:G36"/>
  <sheetViews>
    <sheetView workbookViewId="0">
      <selection activeCell="C27" sqref="C27:F36"/>
    </sheetView>
  </sheetViews>
  <sheetFormatPr defaultRowHeight="14.5"/>
  <cols>
    <col min="1" max="1" width="10.54296875" bestFit="1" customWidth="1"/>
    <col min="2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</row>
    <row r="3" spans="1:7">
      <c r="A3" s="1" t="s">
        <v>4</v>
      </c>
      <c r="B3" s="1" t="s">
        <v>5</v>
      </c>
      <c r="C3" s="1" t="s">
        <v>5</v>
      </c>
    </row>
    <row r="4" spans="1:7">
      <c r="A4" s="1" t="s">
        <v>6</v>
      </c>
      <c r="B4" s="1" t="s">
        <v>358</v>
      </c>
      <c r="C4" s="1" t="s">
        <v>359</v>
      </c>
      <c r="E4">
        <f>VALUE(Calorimeter_29032020b[[#This Row],[Column1]])</f>
        <v>0</v>
      </c>
      <c r="F4">
        <f>VALUE(Calorimeter_29032020b[[#This Row],[Column2]])</f>
        <v>23.919797730746001</v>
      </c>
      <c r="G4">
        <f>VALUE(Calorimeter_29032020b[[#This Row],[Column3]])</f>
        <v>20.760321314720201</v>
      </c>
    </row>
    <row r="5" spans="1:7">
      <c r="A5" s="1" t="s">
        <v>7</v>
      </c>
      <c r="B5" s="1" t="s">
        <v>360</v>
      </c>
      <c r="C5" s="1" t="s">
        <v>361</v>
      </c>
      <c r="E5">
        <f>VALUE(Calorimeter_29032020b[[#This Row],[Column1]])</f>
        <v>1</v>
      </c>
      <c r="F5">
        <f>VALUE(Calorimeter_29032020b[[#This Row],[Column2]])</f>
        <v>24.933946261345699</v>
      </c>
      <c r="G5">
        <f>VALUE(Calorimeter_29032020b[[#This Row],[Column3]])</f>
        <v>20.788324577656098</v>
      </c>
    </row>
    <row r="6" spans="1:7">
      <c r="A6" s="1" t="s">
        <v>10</v>
      </c>
      <c r="B6" s="1" t="s">
        <v>362</v>
      </c>
      <c r="C6" s="1" t="s">
        <v>363</v>
      </c>
      <c r="E6">
        <f>VALUE(Calorimeter_29032020b[[#This Row],[Column1]])</f>
        <v>2</v>
      </c>
      <c r="F6">
        <f>VALUE(Calorimeter_29032020b[[#This Row],[Column2]])</f>
        <v>25.9988142139802</v>
      </c>
      <c r="G6">
        <f>VALUE(Calorimeter_29032020b[[#This Row],[Column3]])</f>
        <v>20.704296876344099</v>
      </c>
    </row>
    <row r="7" spans="1:7">
      <c r="A7" s="1" t="s">
        <v>11</v>
      </c>
      <c r="B7" s="1" t="s">
        <v>364</v>
      </c>
      <c r="C7" s="1" t="s">
        <v>361</v>
      </c>
      <c r="E7">
        <f>VALUE(Calorimeter_29032020b[[#This Row],[Column1]])</f>
        <v>3</v>
      </c>
      <c r="F7">
        <f>VALUE(Calorimeter_29032020b[[#This Row],[Column2]])</f>
        <v>27.060588358413899</v>
      </c>
      <c r="G7">
        <f>VALUE(Calorimeter_29032020b[[#This Row],[Column3]])</f>
        <v>20.788324577656098</v>
      </c>
    </row>
    <row r="8" spans="1:7">
      <c r="A8" s="1" t="s">
        <v>13</v>
      </c>
      <c r="B8" s="1" t="s">
        <v>365</v>
      </c>
      <c r="C8" s="1" t="s">
        <v>366</v>
      </c>
      <c r="E8">
        <f>VALUE(Calorimeter_29032020b[[#This Row],[Column1]])</f>
        <v>4</v>
      </c>
      <c r="F8">
        <f>VALUE(Calorimeter_29032020b[[#This Row],[Column2]])</f>
        <v>28.147527315759401</v>
      </c>
      <c r="G8">
        <f>VALUE(Calorimeter_29032020b[[#This Row],[Column3]])</f>
        <v>20.844313307058702</v>
      </c>
    </row>
    <row r="9" spans="1:7">
      <c r="A9" s="1" t="s">
        <v>14</v>
      </c>
      <c r="B9" s="1" t="s">
        <v>367</v>
      </c>
      <c r="C9" s="1" t="s">
        <v>368</v>
      </c>
      <c r="E9">
        <f>VALUE(Calorimeter_29032020b[[#This Row],[Column1]])</f>
        <v>5</v>
      </c>
      <c r="F9">
        <f>VALUE(Calorimeter_29032020b[[#This Row],[Column2]])</f>
        <v>29.0977930343475</v>
      </c>
      <c r="G9">
        <f>VALUE(Calorimeter_29032020b[[#This Row],[Column3]])</f>
        <v>20.816321900711301</v>
      </c>
    </row>
    <row r="10" spans="1:7">
      <c r="A10" s="1" t="s">
        <v>16</v>
      </c>
      <c r="B10" s="1" t="s">
        <v>369</v>
      </c>
      <c r="C10" s="1" t="s">
        <v>370</v>
      </c>
      <c r="E10">
        <f>VALUE(Calorimeter_29032020b[[#This Row],[Column1]])</f>
        <v>6</v>
      </c>
      <c r="F10">
        <f>VALUE(Calorimeter_29032020b[[#This Row],[Column2]])</f>
        <v>30.075269263077899</v>
      </c>
      <c r="G10">
        <f>VALUE(Calorimeter_29032020b[[#This Row],[Column3]])</f>
        <v>20.900278462149402</v>
      </c>
    </row>
    <row r="11" spans="1:7">
      <c r="A11" s="1" t="s">
        <v>18</v>
      </c>
      <c r="B11" s="1" t="s">
        <v>371</v>
      </c>
      <c r="C11" s="1" t="s">
        <v>372</v>
      </c>
      <c r="E11">
        <f>VALUE(Calorimeter_29032020b[[#This Row],[Column1]])</f>
        <v>7</v>
      </c>
      <c r="F11">
        <f>VALUE(Calorimeter_29032020b[[#This Row],[Column2]])</f>
        <v>31.1624195335236</v>
      </c>
      <c r="G11">
        <f>VALUE(Calorimeter_29032020b[[#This Row],[Column3]])</f>
        <v>20.956220227626901</v>
      </c>
    </row>
    <row r="12" spans="1:7">
      <c r="A12" s="1" t="s">
        <v>19</v>
      </c>
      <c r="B12" s="1" t="s">
        <v>24</v>
      </c>
      <c r="C12" s="1" t="s">
        <v>373</v>
      </c>
      <c r="E12">
        <f>VALUE(Calorimeter_29032020b[[#This Row],[Column1]])</f>
        <v>8</v>
      </c>
      <c r="F12">
        <f>VALUE(Calorimeter_29032020b[[#This Row],[Column2]])</f>
        <v>32.088190556199201</v>
      </c>
      <c r="G12">
        <f>VALUE(Calorimeter_29032020b[[#This Row],[Column3]])</f>
        <v>20.9841823968308</v>
      </c>
    </row>
    <row r="13" spans="1:7">
      <c r="A13" s="1" t="s">
        <v>20</v>
      </c>
      <c r="B13" s="1" t="s">
        <v>374</v>
      </c>
      <c r="C13" s="1" t="s">
        <v>375</v>
      </c>
      <c r="E13">
        <f>VALUE(Calorimeter_29032020b[[#This Row],[Column1]])</f>
        <v>9</v>
      </c>
      <c r="F13">
        <f>VALUE(Calorimeter_29032020b[[#This Row],[Column2]])</f>
        <v>33.098270355009198</v>
      </c>
      <c r="G13">
        <f>VALUE(Calorimeter_29032020b[[#This Row],[Column3]])</f>
        <v>21.0400894230152</v>
      </c>
    </row>
    <row r="14" spans="1:7">
      <c r="A14" s="1" t="s">
        <v>21</v>
      </c>
      <c r="B14" s="1" t="s">
        <v>376</v>
      </c>
      <c r="C14" s="1" t="s">
        <v>373</v>
      </c>
      <c r="E14">
        <f>VALUE(Calorimeter_29032020b[[#This Row],[Column1]])</f>
        <v>10</v>
      </c>
      <c r="F14">
        <f>VALUE(Calorimeter_29032020b[[#This Row],[Column2]])</f>
        <v>34.084503870492</v>
      </c>
      <c r="G14">
        <f>VALUE(Calorimeter_29032020b[[#This Row],[Column3]])</f>
        <v>20.9841823968308</v>
      </c>
    </row>
    <row r="15" spans="1:7">
      <c r="A15" s="1" t="s">
        <v>23</v>
      </c>
      <c r="B15" s="1" t="s">
        <v>377</v>
      </c>
      <c r="C15" s="1" t="s">
        <v>378</v>
      </c>
      <c r="E15">
        <f>VALUE(Calorimeter_29032020b[[#This Row],[Column1]])</f>
        <v>11</v>
      </c>
      <c r="F15">
        <f>VALUE(Calorimeter_29032020b[[#This Row],[Column2]])</f>
        <v>34.304214105303501</v>
      </c>
      <c r="G15">
        <f>VALUE(Calorimeter_29032020b[[#This Row],[Column3]])</f>
        <v>21.068034325834098</v>
      </c>
    </row>
    <row r="16" spans="1:7">
      <c r="A16" s="1" t="s">
        <v>28</v>
      </c>
      <c r="B16" s="1" t="s">
        <v>377</v>
      </c>
      <c r="C16" s="1" t="s">
        <v>172</v>
      </c>
      <c r="E16">
        <f>VALUE(Calorimeter_29032020b[[#This Row],[Column1]])</f>
        <v>12</v>
      </c>
      <c r="F16">
        <f>VALUE(Calorimeter_29032020b[[#This Row],[Column2]])</f>
        <v>34.304214105303501</v>
      </c>
      <c r="G16">
        <f>VALUE(Calorimeter_29032020b[[#This Row],[Column3]])</f>
        <v>21.123907025272</v>
      </c>
    </row>
    <row r="17" spans="1:7">
      <c r="A17" s="1" t="s">
        <v>29</v>
      </c>
      <c r="B17" s="1" t="s">
        <v>379</v>
      </c>
      <c r="C17" s="1" t="s">
        <v>373</v>
      </c>
      <c r="E17">
        <f>VALUE(Calorimeter_29032020b[[#This Row],[Column1]])</f>
        <v>13</v>
      </c>
      <c r="F17">
        <f>VALUE(Calorimeter_29032020b[[#This Row],[Column2]])</f>
        <v>34.057055024489003</v>
      </c>
      <c r="G17">
        <f>VALUE(Calorimeter_29032020b[[#This Row],[Column3]])</f>
        <v>20.9841823968308</v>
      </c>
    </row>
    <row r="18" spans="1:7">
      <c r="A18" s="1" t="s">
        <v>30</v>
      </c>
      <c r="B18" s="1" t="s">
        <v>380</v>
      </c>
      <c r="C18" s="1" t="s">
        <v>171</v>
      </c>
      <c r="E18">
        <f>VALUE(Calorimeter_29032020b[[#This Row],[Column1]])</f>
        <v>14</v>
      </c>
      <c r="F18">
        <f>VALUE(Calorimeter_29032020b[[#This Row],[Column2]])</f>
        <v>33.9472920460951</v>
      </c>
      <c r="G18">
        <f>VALUE(Calorimeter_29032020b[[#This Row],[Column3]])</f>
        <v>20.872298819836701</v>
      </c>
    </row>
    <row r="19" spans="1:7">
      <c r="A19" s="1" t="s">
        <v>31</v>
      </c>
      <c r="B19" s="1" t="s">
        <v>381</v>
      </c>
      <c r="C19" s="1" t="s">
        <v>368</v>
      </c>
      <c r="E19">
        <f>VALUE(Calorimeter_29032020b[[#This Row],[Column1]])</f>
        <v>15</v>
      </c>
      <c r="F19">
        <f>VALUE(Calorimeter_29032020b[[#This Row],[Column2]])</f>
        <v>33.892429748790398</v>
      </c>
      <c r="G19">
        <f>VALUE(Calorimeter_29032020b[[#This Row],[Column3]])</f>
        <v>20.816321900711301</v>
      </c>
    </row>
    <row r="20" spans="1:7">
      <c r="A20" s="1" t="s">
        <v>32</v>
      </c>
      <c r="B20" s="1" t="s">
        <v>382</v>
      </c>
      <c r="C20" s="1" t="s">
        <v>383</v>
      </c>
      <c r="E20">
        <f>VALUE(Calorimeter_29032020b[[#This Row],[Column1]])</f>
        <v>16</v>
      </c>
      <c r="F20">
        <f>VALUE(Calorimeter_29032020b[[#This Row],[Column2]])</f>
        <v>33.810159888943502</v>
      </c>
      <c r="G20">
        <f>VALUE(Calorimeter_29032020b[[#This Row],[Column3]])</f>
        <v>20.732312088696801</v>
      </c>
    </row>
    <row r="21" spans="1:7">
      <c r="A21" s="1" t="s">
        <v>33</v>
      </c>
      <c r="B21" s="1" t="s">
        <v>384</v>
      </c>
      <c r="C21" s="1" t="s">
        <v>168</v>
      </c>
      <c r="E21">
        <f>VALUE(Calorimeter_29032020b[[#This Row],[Column1]])</f>
        <v>17</v>
      </c>
      <c r="F21">
        <f>VALUE(Calorimeter_29032020b[[#This Row],[Column2]])</f>
        <v>33.6457033053236</v>
      </c>
      <c r="G21">
        <f>VALUE(Calorimeter_29032020b[[#This Row],[Column3]])</f>
        <v>20.648248399510798</v>
      </c>
    </row>
    <row r="22" spans="1:7">
      <c r="A22" s="1" t="s">
        <v>34</v>
      </c>
      <c r="B22" s="1" t="s">
        <v>277</v>
      </c>
      <c r="C22" s="1" t="s">
        <v>385</v>
      </c>
      <c r="E22">
        <f>VALUE(Calorimeter_29032020b[[#This Row],[Column1]])</f>
        <v>18</v>
      </c>
      <c r="F22">
        <f>VALUE(Calorimeter_29032020b[[#This Row],[Column2]])</f>
        <v>33.508738531863699</v>
      </c>
      <c r="G22">
        <f>VALUE(Calorimeter_29032020b[[#This Row],[Column3]])</f>
        <v>20.620215088373001</v>
      </c>
    </row>
    <row r="23" spans="1:7">
      <c r="A23" s="1" t="s">
        <v>35</v>
      </c>
      <c r="B23" s="1" t="s">
        <v>282</v>
      </c>
      <c r="C23" s="1" t="s">
        <v>385</v>
      </c>
      <c r="E23">
        <f>VALUE(Calorimeter_29032020b[[#This Row],[Column1]])</f>
        <v>19</v>
      </c>
      <c r="F23">
        <f>VALUE(Calorimeter_29032020b[[#This Row],[Column2]])</f>
        <v>33.3992190266409</v>
      </c>
      <c r="G23">
        <f>VALUE(Calorimeter_29032020b[[#This Row],[Column3]])</f>
        <v>20.620215088373001</v>
      </c>
    </row>
    <row r="24" spans="1:7">
      <c r="A24" s="1" t="s">
        <v>36</v>
      </c>
      <c r="B24" s="1" t="s">
        <v>284</v>
      </c>
      <c r="C24" s="1" t="s">
        <v>385</v>
      </c>
      <c r="E24">
        <f>VALUE(Calorimeter_29032020b[[#This Row],[Column1]])</f>
        <v>20</v>
      </c>
      <c r="F24">
        <f>VALUE(Calorimeter_29032020b[[#This Row],[Column2]])</f>
        <v>33.371846267458203</v>
      </c>
      <c r="G24">
        <f>VALUE(Calorimeter_29032020b[[#This Row],[Column3]])</f>
        <v>20.620215088373001</v>
      </c>
    </row>
    <row r="27" spans="1:7">
      <c r="C27" s="24" t="s">
        <v>355</v>
      </c>
      <c r="D27" s="19"/>
      <c r="E27" s="19">
        <v>29.1</v>
      </c>
      <c r="F27" s="25" t="s">
        <v>45</v>
      </c>
    </row>
    <row r="28" spans="1:7">
      <c r="C28" s="61"/>
      <c r="D28" s="64" t="s">
        <v>356</v>
      </c>
      <c r="E28" s="62">
        <v>164.4</v>
      </c>
      <c r="F28" s="63" t="s">
        <v>45</v>
      </c>
    </row>
    <row r="29" spans="1:7">
      <c r="C29" s="61"/>
      <c r="D29" s="62" t="s">
        <v>145</v>
      </c>
      <c r="E29" s="62">
        <f>E28-E27</f>
        <v>135.30000000000001</v>
      </c>
      <c r="F29" s="63" t="s">
        <v>45</v>
      </c>
    </row>
    <row r="31" spans="1:7">
      <c r="C31" s="58" t="s">
        <v>156</v>
      </c>
      <c r="E31" t="s">
        <v>357</v>
      </c>
    </row>
    <row r="33" spans="3:3">
      <c r="C33" t="s">
        <v>386</v>
      </c>
    </row>
    <row r="34" spans="3:3">
      <c r="C34" t="s">
        <v>387</v>
      </c>
    </row>
    <row r="35" spans="3:3">
      <c r="C35" t="s">
        <v>388</v>
      </c>
    </row>
    <row r="36" spans="3:3">
      <c r="C36" t="s">
        <v>389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6CA14-3816-4B4C-BCE3-B8573BCC9C86}">
  <dimension ref="A1:M146"/>
  <sheetViews>
    <sheetView workbookViewId="0">
      <selection activeCell="J22" sqref="J22:M26"/>
    </sheetView>
  </sheetViews>
  <sheetFormatPr defaultRowHeight="14.5"/>
  <cols>
    <col min="1" max="3" width="19.54296875" bestFit="1" customWidth="1"/>
  </cols>
  <sheetData>
    <row r="1" spans="1:7">
      <c r="A1" t="s">
        <v>0</v>
      </c>
      <c r="B1" t="s">
        <v>1</v>
      </c>
      <c r="C1" t="s">
        <v>47</v>
      </c>
      <c r="E1" t="s">
        <v>142</v>
      </c>
    </row>
    <row r="2" spans="1:7">
      <c r="A2" s="1" t="s">
        <v>139</v>
      </c>
      <c r="B2" s="1" t="s">
        <v>3</v>
      </c>
      <c r="C2" s="1" t="s">
        <v>48</v>
      </c>
      <c r="E2" s="54" t="s">
        <v>139</v>
      </c>
      <c r="F2" s="59" t="s">
        <v>50</v>
      </c>
      <c r="G2" s="60" t="s">
        <v>51</v>
      </c>
    </row>
    <row r="3" spans="1:7">
      <c r="A3" s="1" t="s">
        <v>4</v>
      </c>
      <c r="B3" s="1" t="s">
        <v>5</v>
      </c>
      <c r="C3" s="1" t="s">
        <v>5</v>
      </c>
      <c r="E3" s="55" t="s">
        <v>4</v>
      </c>
      <c r="F3" s="56" t="s">
        <v>5</v>
      </c>
      <c r="G3" s="57" t="s">
        <v>5</v>
      </c>
    </row>
    <row r="4" spans="1:7">
      <c r="A4" s="1" t="s">
        <v>6</v>
      </c>
      <c r="B4" s="1" t="s">
        <v>158</v>
      </c>
      <c r="C4" s="1" t="s">
        <v>159</v>
      </c>
      <c r="E4">
        <f>VALUE(Calorimeter_29032020[[#This Row],[Column1]])</f>
        <v>0</v>
      </c>
      <c r="F4">
        <f>VALUE(Calorimeter_29032020[[#This Row],[Column2]])</f>
        <v>19.719809834874599</v>
      </c>
      <c r="G4">
        <f>VALUE(Calorimeter_29032020[[#This Row],[Column3]])</f>
        <v>19.096761080895799</v>
      </c>
    </row>
    <row r="5" spans="1:7">
      <c r="A5" s="1" t="s">
        <v>160</v>
      </c>
      <c r="B5" s="1" t="s">
        <v>161</v>
      </c>
      <c r="C5" s="1" t="s">
        <v>159</v>
      </c>
      <c r="E5">
        <f>VALUE(Calorimeter_29032020[[#This Row],[Column1]])</f>
        <v>0.16666666666666599</v>
      </c>
      <c r="F5">
        <f>VALUE(Calorimeter_29032020[[#This Row],[Column2]])</f>
        <v>19.860940129963002</v>
      </c>
      <c r="G5">
        <f>VALUE(Calorimeter_29032020[[#This Row],[Column3]])</f>
        <v>19.096761080895799</v>
      </c>
    </row>
    <row r="6" spans="1:7">
      <c r="A6" s="1" t="s">
        <v>162</v>
      </c>
      <c r="B6" s="1" t="s">
        <v>163</v>
      </c>
      <c r="C6" s="1" t="s">
        <v>159</v>
      </c>
      <c r="E6">
        <f>VALUE(Calorimeter_29032020[[#This Row],[Column1]])</f>
        <v>0.33333333333333298</v>
      </c>
      <c r="F6">
        <f>VALUE(Calorimeter_29032020[[#This Row],[Column2]])</f>
        <v>20.1989726856598</v>
      </c>
      <c r="G6">
        <f>VALUE(Calorimeter_29032020[[#This Row],[Column3]])</f>
        <v>19.096761080895799</v>
      </c>
    </row>
    <row r="7" spans="1:7">
      <c r="A7" s="1" t="s">
        <v>164</v>
      </c>
      <c r="B7" s="1" t="s">
        <v>165</v>
      </c>
      <c r="C7" s="1" t="s">
        <v>166</v>
      </c>
      <c r="E7">
        <f>VALUE(Calorimeter_29032020[[#This Row],[Column1]])</f>
        <v>0.5</v>
      </c>
      <c r="F7">
        <f>VALUE(Calorimeter_29032020[[#This Row],[Column2]])</f>
        <v>20.536078583393198</v>
      </c>
      <c r="G7">
        <f>VALUE(Calorimeter_29032020[[#This Row],[Column3]])</f>
        <v>19.068357635008699</v>
      </c>
    </row>
    <row r="8" spans="1:7">
      <c r="A8" s="1" t="s">
        <v>167</v>
      </c>
      <c r="B8" s="1" t="s">
        <v>168</v>
      </c>
      <c r="C8" s="1" t="s">
        <v>169</v>
      </c>
      <c r="E8">
        <f>VALUE(Calorimeter_29032020[[#This Row],[Column1]])</f>
        <v>0.66666666666666596</v>
      </c>
      <c r="F8">
        <f>VALUE(Calorimeter_29032020[[#This Row],[Column2]])</f>
        <v>20.648248399510798</v>
      </c>
      <c r="G8">
        <f>VALUE(Calorimeter_29032020[[#This Row],[Column3]])</f>
        <v>19.1251571281751</v>
      </c>
    </row>
    <row r="9" spans="1:7">
      <c r="A9" s="1" t="s">
        <v>170</v>
      </c>
      <c r="B9" s="1" t="s">
        <v>171</v>
      </c>
      <c r="C9" s="1" t="s">
        <v>159</v>
      </c>
      <c r="E9">
        <f>VALUE(Calorimeter_29032020[[#This Row],[Column1]])</f>
        <v>0.83333333333333304</v>
      </c>
      <c r="F9">
        <f>VALUE(Calorimeter_29032020[[#This Row],[Column2]])</f>
        <v>20.872298819836701</v>
      </c>
      <c r="G9">
        <f>VALUE(Calorimeter_29032020[[#This Row],[Column3]])</f>
        <v>19.096761080895799</v>
      </c>
    </row>
    <row r="10" spans="1:7">
      <c r="A10" s="1" t="s">
        <v>7</v>
      </c>
      <c r="B10" s="1" t="s">
        <v>172</v>
      </c>
      <c r="C10" s="1" t="s">
        <v>159</v>
      </c>
      <c r="E10">
        <f>VALUE(Calorimeter_29032020[[#This Row],[Column1]])</f>
        <v>1</v>
      </c>
      <c r="F10">
        <f>VALUE(Calorimeter_29032020[[#This Row],[Column2]])</f>
        <v>21.123907025272</v>
      </c>
      <c r="G10">
        <f>VALUE(Calorimeter_29032020[[#This Row],[Column3]])</f>
        <v>19.096761080895799</v>
      </c>
    </row>
    <row r="11" spans="1:7">
      <c r="A11" s="1" t="s">
        <v>173</v>
      </c>
      <c r="B11" s="1" t="s">
        <v>174</v>
      </c>
      <c r="C11" s="1" t="s">
        <v>175</v>
      </c>
      <c r="E11">
        <f>VALUE(Calorimeter_29032020[[#This Row],[Column1]])</f>
        <v>1.1666666666666601</v>
      </c>
      <c r="F11">
        <f>VALUE(Calorimeter_29032020[[#This Row],[Column2]])</f>
        <v>21.4308067615315</v>
      </c>
      <c r="G11">
        <f>VALUE(Calorimeter_29032020[[#This Row],[Column3]])</f>
        <v>19.039946764962401</v>
      </c>
    </row>
    <row r="12" spans="1:7">
      <c r="A12" s="1" t="s">
        <v>176</v>
      </c>
      <c r="B12" s="1" t="s">
        <v>177</v>
      </c>
      <c r="C12" s="1" t="s">
        <v>169</v>
      </c>
      <c r="E12">
        <f>VALUE(Calorimeter_29032020[[#This Row],[Column1]])</f>
        <v>1.3333333333333299</v>
      </c>
      <c r="F12">
        <f>VALUE(Calorimeter_29032020[[#This Row],[Column2]])</f>
        <v>21.625763528126001</v>
      </c>
      <c r="G12">
        <f>VALUE(Calorimeter_29032020[[#This Row],[Column3]])</f>
        <v>19.1251571281751</v>
      </c>
    </row>
    <row r="13" spans="1:7">
      <c r="A13" s="1" t="s">
        <v>178</v>
      </c>
      <c r="B13" s="1" t="s">
        <v>179</v>
      </c>
      <c r="C13" s="1" t="s">
        <v>159</v>
      </c>
      <c r="E13">
        <f>VALUE(Calorimeter_29032020[[#This Row],[Column1]])</f>
        <v>1.5</v>
      </c>
      <c r="F13">
        <f>VALUE(Calorimeter_29032020[[#This Row],[Column2]])</f>
        <v>21.8204625957434</v>
      </c>
      <c r="G13">
        <f>VALUE(Calorimeter_29032020[[#This Row],[Column3]])</f>
        <v>19.096761080895799</v>
      </c>
    </row>
    <row r="14" spans="1:7">
      <c r="A14" s="1" t="s">
        <v>180</v>
      </c>
      <c r="B14" s="1" t="s">
        <v>181</v>
      </c>
      <c r="C14" s="1" t="s">
        <v>159</v>
      </c>
      <c r="E14">
        <f>VALUE(Calorimeter_29032020[[#This Row],[Column1]])</f>
        <v>1.6666666666666601</v>
      </c>
      <c r="F14">
        <f>VALUE(Calorimeter_29032020[[#This Row],[Column2]])</f>
        <v>22.070423508082101</v>
      </c>
      <c r="G14">
        <f>VALUE(Calorimeter_29032020[[#This Row],[Column3]])</f>
        <v>19.096761080895799</v>
      </c>
    </row>
    <row r="15" spans="1:7">
      <c r="A15" s="1" t="s">
        <v>182</v>
      </c>
      <c r="B15" s="1" t="s">
        <v>8</v>
      </c>
      <c r="C15" s="1" t="s">
        <v>159</v>
      </c>
      <c r="E15">
        <f>VALUE(Calorimeter_29032020[[#This Row],[Column1]])</f>
        <v>1.8333333333333299</v>
      </c>
      <c r="F15">
        <f>VALUE(Calorimeter_29032020[[#This Row],[Column2]])</f>
        <v>22.264561920272602</v>
      </c>
      <c r="G15">
        <f>VALUE(Calorimeter_29032020[[#This Row],[Column3]])</f>
        <v>19.096761080895799</v>
      </c>
    </row>
    <row r="16" spans="1:7">
      <c r="A16" s="1" t="s">
        <v>10</v>
      </c>
      <c r="B16" s="1" t="s">
        <v>49</v>
      </c>
      <c r="C16" s="1" t="s">
        <v>169</v>
      </c>
      <c r="E16">
        <f>VALUE(Calorimeter_29032020[[#This Row],[Column1]])</f>
        <v>2</v>
      </c>
      <c r="F16">
        <f>VALUE(Calorimeter_29032020[[#This Row],[Column2]])</f>
        <v>22.513827059861299</v>
      </c>
      <c r="G16">
        <f>VALUE(Calorimeter_29032020[[#This Row],[Column3]])</f>
        <v>19.1251571281751</v>
      </c>
    </row>
    <row r="17" spans="1:13">
      <c r="A17" s="1" t="s">
        <v>183</v>
      </c>
      <c r="B17" s="1" t="s">
        <v>184</v>
      </c>
      <c r="C17" s="1" t="s">
        <v>185</v>
      </c>
      <c r="E17">
        <f>VALUE(Calorimeter_29032020[[#This Row],[Column1]])</f>
        <v>2.1666666666666599</v>
      </c>
      <c r="F17">
        <f>VALUE(Calorimeter_29032020[[#This Row],[Column2]])</f>
        <v>22.790355511328599</v>
      </c>
      <c r="G17">
        <f>VALUE(Calorimeter_29032020[[#This Row],[Column3]])</f>
        <v>19.210301133222199</v>
      </c>
    </row>
    <row r="18" spans="1:13">
      <c r="A18" s="1" t="s">
        <v>186</v>
      </c>
      <c r="B18" s="1" t="s">
        <v>187</v>
      </c>
      <c r="C18" s="1" t="s">
        <v>159</v>
      </c>
      <c r="E18">
        <f>VALUE(Calorimeter_29032020[[#This Row],[Column1]])</f>
        <v>2.3333333333333299</v>
      </c>
      <c r="F18">
        <f>VALUE(Calorimeter_29032020[[#This Row],[Column2]])</f>
        <v>22.983665279028699</v>
      </c>
      <c r="G18">
        <f>VALUE(Calorimeter_29032020[[#This Row],[Column3]])</f>
        <v>19.096761080895799</v>
      </c>
    </row>
    <row r="19" spans="1:13">
      <c r="A19" s="1" t="s">
        <v>188</v>
      </c>
      <c r="B19" s="1" t="s">
        <v>189</v>
      </c>
      <c r="C19" s="1" t="s">
        <v>169</v>
      </c>
      <c r="E19">
        <f>VALUE(Calorimeter_29032020[[#This Row],[Column1]])</f>
        <v>2.5</v>
      </c>
      <c r="F19">
        <f>VALUE(Calorimeter_29032020[[#This Row],[Column2]])</f>
        <v>23.2043388836994</v>
      </c>
      <c r="G19">
        <f>VALUE(Calorimeter_29032020[[#This Row],[Column3]])</f>
        <v>19.1251571281751</v>
      </c>
    </row>
    <row r="20" spans="1:13">
      <c r="A20" s="1" t="s">
        <v>190</v>
      </c>
      <c r="B20" s="1" t="s">
        <v>191</v>
      </c>
      <c r="C20" s="1" t="s">
        <v>169</v>
      </c>
      <c r="E20">
        <f>VALUE(Calorimeter_29032020[[#This Row],[Column1]])</f>
        <v>2.6666666666666599</v>
      </c>
      <c r="F20">
        <f>VALUE(Calorimeter_29032020[[#This Row],[Column2]])</f>
        <v>23.3972159263149</v>
      </c>
      <c r="G20">
        <f>VALUE(Calorimeter_29032020[[#This Row],[Column3]])</f>
        <v>19.1251571281751</v>
      </c>
    </row>
    <row r="21" spans="1:13">
      <c r="A21" s="1" t="s">
        <v>192</v>
      </c>
      <c r="B21" s="1" t="s">
        <v>193</v>
      </c>
      <c r="C21" s="1" t="s">
        <v>159</v>
      </c>
      <c r="E21">
        <f>VALUE(Calorimeter_29032020[[#This Row],[Column1]])</f>
        <v>2.8333333333333299</v>
      </c>
      <c r="F21">
        <f>VALUE(Calorimeter_29032020[[#This Row],[Column2]])</f>
        <v>23.644921323588601</v>
      </c>
      <c r="G21">
        <f>VALUE(Calorimeter_29032020[[#This Row],[Column3]])</f>
        <v>19.096761080895799</v>
      </c>
    </row>
    <row r="22" spans="1:13">
      <c r="A22" s="1" t="s">
        <v>11</v>
      </c>
      <c r="B22" s="1" t="s">
        <v>194</v>
      </c>
      <c r="C22" s="1" t="s">
        <v>159</v>
      </c>
      <c r="E22">
        <f>VALUE(Calorimeter_29032020[[#This Row],[Column1]])</f>
        <v>3</v>
      </c>
      <c r="F22">
        <f>VALUE(Calorimeter_29032020[[#This Row],[Column2]])</f>
        <v>23.8098903900284</v>
      </c>
      <c r="G22">
        <f>VALUE(Calorimeter_29032020[[#This Row],[Column3]])</f>
        <v>19.096761080895799</v>
      </c>
      <c r="J22" s="24" t="s">
        <v>355</v>
      </c>
      <c r="K22" s="19"/>
      <c r="L22" s="19">
        <v>29.2</v>
      </c>
      <c r="M22" s="25" t="s">
        <v>45</v>
      </c>
    </row>
    <row r="23" spans="1:13">
      <c r="A23" s="1" t="s">
        <v>195</v>
      </c>
      <c r="B23" s="1" t="s">
        <v>196</v>
      </c>
      <c r="C23" s="1" t="s">
        <v>169</v>
      </c>
      <c r="E23">
        <f>VALUE(Calorimeter_29032020[[#This Row],[Column1]])</f>
        <v>3.1666666666666599</v>
      </c>
      <c r="F23">
        <f>VALUE(Calorimeter_29032020[[#This Row],[Column2]])</f>
        <v>24.194323348905598</v>
      </c>
      <c r="G23">
        <f>VALUE(Calorimeter_29032020[[#This Row],[Column3]])</f>
        <v>19.1251571281751</v>
      </c>
      <c r="J23" s="61"/>
      <c r="K23" s="64" t="s">
        <v>356</v>
      </c>
      <c r="L23" s="62">
        <v>129.4</v>
      </c>
      <c r="M23" s="63" t="s">
        <v>45</v>
      </c>
    </row>
    <row r="24" spans="1:13">
      <c r="A24" s="1" t="s">
        <v>197</v>
      </c>
      <c r="B24" s="1" t="s">
        <v>198</v>
      </c>
      <c r="C24" s="1" t="s">
        <v>199</v>
      </c>
      <c r="E24">
        <f>VALUE(Calorimeter_29032020[[#This Row],[Column1]])</f>
        <v>3.3333333333333299</v>
      </c>
      <c r="F24">
        <f>VALUE(Calorimeter_29032020[[#This Row],[Column2]])</f>
        <v>24.331460873165099</v>
      </c>
      <c r="G24">
        <f>VALUE(Calorimeter_29032020[[#This Row],[Column3]])</f>
        <v>19.181927128896302</v>
      </c>
      <c r="J24" s="61"/>
      <c r="K24" s="62" t="s">
        <v>145</v>
      </c>
      <c r="L24" s="62">
        <f>L23-L22</f>
        <v>100.2</v>
      </c>
      <c r="M24" s="63" t="s">
        <v>45</v>
      </c>
    </row>
    <row r="25" spans="1:13">
      <c r="A25" s="1" t="s">
        <v>200</v>
      </c>
      <c r="B25" s="1" t="s">
        <v>201</v>
      </c>
      <c r="C25" s="1" t="s">
        <v>199</v>
      </c>
      <c r="E25">
        <f>VALUE(Calorimeter_29032020[[#This Row],[Column1]])</f>
        <v>3.5</v>
      </c>
      <c r="F25">
        <f>VALUE(Calorimeter_29032020[[#This Row],[Column2]])</f>
        <v>24.632884567719699</v>
      </c>
      <c r="G25">
        <f>VALUE(Calorimeter_29032020[[#This Row],[Column3]])</f>
        <v>19.181927128896302</v>
      </c>
    </row>
    <row r="26" spans="1:13">
      <c r="A26" s="1" t="s">
        <v>202</v>
      </c>
      <c r="B26" s="1" t="s">
        <v>203</v>
      </c>
      <c r="C26" s="1" t="s">
        <v>169</v>
      </c>
      <c r="E26">
        <f>VALUE(Calorimeter_29032020[[#This Row],[Column1]])</f>
        <v>3.6666666666666599</v>
      </c>
      <c r="F26">
        <f>VALUE(Calorimeter_29032020[[#This Row],[Column2]])</f>
        <v>24.824509522168</v>
      </c>
      <c r="G26">
        <f>VALUE(Calorimeter_29032020[[#This Row],[Column3]])</f>
        <v>19.1251571281751</v>
      </c>
      <c r="J26" s="58" t="s">
        <v>156</v>
      </c>
      <c r="L26" t="s">
        <v>357</v>
      </c>
    </row>
    <row r="27" spans="1:13">
      <c r="A27" s="1" t="s">
        <v>204</v>
      </c>
      <c r="B27" s="1" t="s">
        <v>205</v>
      </c>
      <c r="C27" s="1" t="s">
        <v>199</v>
      </c>
      <c r="E27">
        <f>VALUE(Calorimeter_29032020[[#This Row],[Column1]])</f>
        <v>3.8333333333333299</v>
      </c>
      <c r="F27">
        <f>VALUE(Calorimeter_29032020[[#This Row],[Column2]])</f>
        <v>25.0980184469364</v>
      </c>
      <c r="G27">
        <f>VALUE(Calorimeter_29032020[[#This Row],[Column3]])</f>
        <v>19.181927128896302</v>
      </c>
    </row>
    <row r="28" spans="1:13">
      <c r="A28" s="1" t="s">
        <v>13</v>
      </c>
      <c r="B28" s="1" t="s">
        <v>206</v>
      </c>
      <c r="C28" s="1" t="s">
        <v>199</v>
      </c>
      <c r="E28">
        <f>VALUE(Calorimeter_29032020[[#This Row],[Column1]])</f>
        <v>4</v>
      </c>
      <c r="F28">
        <f>VALUE(Calorimeter_29032020[[#This Row],[Column2]])</f>
        <v>25.398571660010798</v>
      </c>
      <c r="G28">
        <f>VALUE(Calorimeter_29032020[[#This Row],[Column3]])</f>
        <v>19.181927128896302</v>
      </c>
    </row>
    <row r="29" spans="1:13">
      <c r="A29" s="1" t="s">
        <v>207</v>
      </c>
      <c r="B29" s="1" t="s">
        <v>208</v>
      </c>
      <c r="C29" s="1" t="s">
        <v>185</v>
      </c>
      <c r="E29">
        <f>VALUE(Calorimeter_29032020[[#This Row],[Column1]])</f>
        <v>4.1666666666666599</v>
      </c>
      <c r="F29">
        <f>VALUE(Calorimeter_29032020[[#This Row],[Column2]])</f>
        <v>25.535087242443701</v>
      </c>
      <c r="G29">
        <f>VALUE(Calorimeter_29032020[[#This Row],[Column3]])</f>
        <v>19.210301133222199</v>
      </c>
    </row>
    <row r="30" spans="1:13">
      <c r="A30" s="1" t="s">
        <v>209</v>
      </c>
      <c r="B30" s="1" t="s">
        <v>210</v>
      </c>
      <c r="C30" s="1" t="s">
        <v>199</v>
      </c>
      <c r="E30">
        <f>VALUE(Calorimeter_29032020[[#This Row],[Column1]])</f>
        <v>4.3333333333333304</v>
      </c>
      <c r="F30">
        <f>VALUE(Calorimeter_29032020[[#This Row],[Column2]])</f>
        <v>25.698828466361</v>
      </c>
      <c r="G30">
        <f>VALUE(Calorimeter_29032020[[#This Row],[Column3]])</f>
        <v>19.181927128896302</v>
      </c>
    </row>
    <row r="31" spans="1:13">
      <c r="A31" s="1" t="s">
        <v>211</v>
      </c>
      <c r="B31" s="1" t="s">
        <v>212</v>
      </c>
      <c r="C31" s="1" t="s">
        <v>213</v>
      </c>
      <c r="E31">
        <f>VALUE(Calorimeter_29032020[[#This Row],[Column1]])</f>
        <v>4.5</v>
      </c>
      <c r="F31">
        <f>VALUE(Calorimeter_29032020[[#This Row],[Column2]])</f>
        <v>26.080584774849498</v>
      </c>
      <c r="G31">
        <f>VALUE(Calorimeter_29032020[[#This Row],[Column3]])</f>
        <v>19.238667840708398</v>
      </c>
    </row>
    <row r="32" spans="1:13">
      <c r="A32" s="1" t="s">
        <v>214</v>
      </c>
      <c r="B32" s="1" t="s">
        <v>215</v>
      </c>
      <c r="C32" s="1" t="s">
        <v>199</v>
      </c>
      <c r="E32">
        <f>VALUE(Calorimeter_29032020[[#This Row],[Column1]])</f>
        <v>4.6666666666666599</v>
      </c>
      <c r="F32">
        <f>VALUE(Calorimeter_29032020[[#This Row],[Column2]])</f>
        <v>26.216829773446999</v>
      </c>
      <c r="G32">
        <f>VALUE(Calorimeter_29032020[[#This Row],[Column3]])</f>
        <v>19.181927128896302</v>
      </c>
    </row>
    <row r="33" spans="1:7">
      <c r="A33" s="1" t="s">
        <v>216</v>
      </c>
      <c r="B33" s="1" t="s">
        <v>217</v>
      </c>
      <c r="C33" s="1" t="s">
        <v>218</v>
      </c>
      <c r="E33">
        <f>VALUE(Calorimeter_29032020[[#This Row],[Column1]])</f>
        <v>4.8333333333333304</v>
      </c>
      <c r="F33">
        <f>VALUE(Calorimeter_29032020[[#This Row],[Column2]])</f>
        <v>26.543630211387999</v>
      </c>
      <c r="G33">
        <f>VALUE(Calorimeter_29032020[[#This Row],[Column3]])</f>
        <v>19.153545802354</v>
      </c>
    </row>
    <row r="34" spans="1:7">
      <c r="A34" s="1" t="s">
        <v>14</v>
      </c>
      <c r="B34" s="1" t="s">
        <v>219</v>
      </c>
      <c r="C34" s="1" t="s">
        <v>199</v>
      </c>
      <c r="E34">
        <f>VALUE(Calorimeter_29032020[[#This Row],[Column1]])</f>
        <v>5</v>
      </c>
      <c r="F34">
        <f>VALUE(Calorimeter_29032020[[#This Row],[Column2]])</f>
        <v>26.815780058441302</v>
      </c>
      <c r="G34">
        <f>VALUE(Calorimeter_29032020[[#This Row],[Column3]])</f>
        <v>19.181927128896302</v>
      </c>
    </row>
    <row r="35" spans="1:7">
      <c r="A35" s="1" t="s">
        <v>220</v>
      </c>
      <c r="B35" s="1" t="s">
        <v>221</v>
      </c>
      <c r="C35" s="1" t="s">
        <v>218</v>
      </c>
      <c r="E35">
        <f>VALUE(Calorimeter_29032020[[#This Row],[Column1]])</f>
        <v>5.1666666666666599</v>
      </c>
      <c r="F35">
        <f>VALUE(Calorimeter_29032020[[#This Row],[Column2]])</f>
        <v>26.951798551331201</v>
      </c>
      <c r="G35">
        <f>VALUE(Calorimeter_29032020[[#This Row],[Column3]])</f>
        <v>19.153545802354</v>
      </c>
    </row>
    <row r="36" spans="1:7">
      <c r="A36" s="1" t="s">
        <v>222</v>
      </c>
      <c r="B36" s="1" t="s">
        <v>223</v>
      </c>
      <c r="C36" s="1" t="s">
        <v>159</v>
      </c>
      <c r="E36">
        <f>VALUE(Calorimeter_29032020[[#This Row],[Column1]])</f>
        <v>5.3333333333333304</v>
      </c>
      <c r="F36">
        <f>VALUE(Calorimeter_29032020[[#This Row],[Column2]])</f>
        <v>27.142166908778101</v>
      </c>
      <c r="G36">
        <f>VALUE(Calorimeter_29032020[[#This Row],[Column3]])</f>
        <v>19.096761080895799</v>
      </c>
    </row>
    <row r="37" spans="1:7">
      <c r="A37" s="1" t="s">
        <v>224</v>
      </c>
      <c r="B37" s="1" t="s">
        <v>225</v>
      </c>
      <c r="C37" s="1" t="s">
        <v>166</v>
      </c>
      <c r="E37">
        <f>VALUE(Calorimeter_29032020[[#This Row],[Column1]])</f>
        <v>5.5</v>
      </c>
      <c r="F37">
        <f>VALUE(Calorimeter_29032020[[#This Row],[Column2]])</f>
        <v>27.4411954761324</v>
      </c>
      <c r="G37">
        <f>VALUE(Calorimeter_29032020[[#This Row],[Column3]])</f>
        <v>19.068357635008699</v>
      </c>
    </row>
    <row r="38" spans="1:7">
      <c r="A38" s="1" t="s">
        <v>226</v>
      </c>
      <c r="B38" s="1" t="s">
        <v>227</v>
      </c>
      <c r="C38" s="1" t="s">
        <v>169</v>
      </c>
      <c r="E38">
        <f>VALUE(Calorimeter_29032020[[#This Row],[Column1]])</f>
        <v>5.6666666666666599</v>
      </c>
      <c r="F38">
        <f>VALUE(Calorimeter_29032020[[#This Row],[Column2]])</f>
        <v>27.658589378866399</v>
      </c>
      <c r="G38">
        <f>VALUE(Calorimeter_29032020[[#This Row],[Column3]])</f>
        <v>19.1251571281751</v>
      </c>
    </row>
    <row r="39" spans="1:7">
      <c r="A39" s="1" t="s">
        <v>228</v>
      </c>
      <c r="B39" s="1" t="s">
        <v>229</v>
      </c>
      <c r="C39" s="1" t="s">
        <v>169</v>
      </c>
      <c r="E39">
        <f>VALUE(Calorimeter_29032020[[#This Row],[Column1]])</f>
        <v>5.8333333333333304</v>
      </c>
      <c r="F39">
        <f>VALUE(Calorimeter_29032020[[#This Row],[Column2]])</f>
        <v>27.794430473675199</v>
      </c>
      <c r="G39">
        <f>VALUE(Calorimeter_29032020[[#This Row],[Column3]])</f>
        <v>19.1251571281751</v>
      </c>
    </row>
    <row r="40" spans="1:7">
      <c r="A40" s="1" t="s">
        <v>16</v>
      </c>
      <c r="B40" s="1" t="s">
        <v>17</v>
      </c>
      <c r="C40" s="1" t="s">
        <v>169</v>
      </c>
      <c r="E40">
        <f>VALUE(Calorimeter_29032020[[#This Row],[Column1]])</f>
        <v>6</v>
      </c>
      <c r="F40">
        <f>VALUE(Calorimeter_29032020[[#This Row],[Column2]])</f>
        <v>28.0388944654078</v>
      </c>
      <c r="G40">
        <f>VALUE(Calorimeter_29032020[[#This Row],[Column3]])</f>
        <v>19.1251571281751</v>
      </c>
    </row>
    <row r="41" spans="1:7">
      <c r="A41" s="1" t="s">
        <v>230</v>
      </c>
      <c r="B41" s="1" t="s">
        <v>231</v>
      </c>
      <c r="C41" s="1" t="s">
        <v>159</v>
      </c>
      <c r="E41">
        <f>VALUE(Calorimeter_29032020[[#This Row],[Column1]])</f>
        <v>6.1666666666666599</v>
      </c>
      <c r="F41">
        <f>VALUE(Calorimeter_29032020[[#This Row],[Column2]])</f>
        <v>28.310459455952302</v>
      </c>
      <c r="G41">
        <f>VALUE(Calorimeter_29032020[[#This Row],[Column3]])</f>
        <v>19.096761080895799</v>
      </c>
    </row>
    <row r="42" spans="1:7">
      <c r="A42" s="1" t="s">
        <v>232</v>
      </c>
      <c r="B42" s="1" t="s">
        <v>233</v>
      </c>
      <c r="C42" s="1" t="s">
        <v>169</v>
      </c>
      <c r="E42">
        <f>VALUE(Calorimeter_29032020[[#This Row],[Column1]])</f>
        <v>6.3333333333333304</v>
      </c>
      <c r="F42">
        <f>VALUE(Calorimeter_29032020[[#This Row],[Column2]])</f>
        <v>28.6091267110695</v>
      </c>
      <c r="G42">
        <f>VALUE(Calorimeter_29032020[[#This Row],[Column3]])</f>
        <v>19.1251571281751</v>
      </c>
    </row>
    <row r="43" spans="1:7">
      <c r="A43" s="1" t="s">
        <v>234</v>
      </c>
      <c r="B43" s="1" t="s">
        <v>235</v>
      </c>
      <c r="C43" s="1" t="s">
        <v>169</v>
      </c>
      <c r="E43">
        <f>VALUE(Calorimeter_29032020[[#This Row],[Column1]])</f>
        <v>6.5</v>
      </c>
      <c r="F43">
        <f>VALUE(Calorimeter_29032020[[#This Row],[Column2]])</f>
        <v>28.7720203878362</v>
      </c>
      <c r="G43">
        <f>VALUE(Calorimeter_29032020[[#This Row],[Column3]])</f>
        <v>19.1251571281751</v>
      </c>
    </row>
    <row r="44" spans="1:7">
      <c r="A44" s="1" t="s">
        <v>236</v>
      </c>
      <c r="B44" s="1" t="s">
        <v>237</v>
      </c>
      <c r="C44" s="1" t="s">
        <v>169</v>
      </c>
      <c r="E44">
        <f>VALUE(Calorimeter_29032020[[#This Row],[Column1]])</f>
        <v>6.6666666666666599</v>
      </c>
      <c r="F44">
        <f>VALUE(Calorimeter_29032020[[#This Row],[Column2]])</f>
        <v>28.934907880963301</v>
      </c>
      <c r="G44">
        <f>VALUE(Calorimeter_29032020[[#This Row],[Column3]])</f>
        <v>19.1251571281751</v>
      </c>
    </row>
    <row r="45" spans="1:7">
      <c r="A45" s="1" t="s">
        <v>238</v>
      </c>
      <c r="B45" s="1" t="s">
        <v>239</v>
      </c>
      <c r="C45" s="1" t="s">
        <v>218</v>
      </c>
      <c r="E45">
        <f>VALUE(Calorimeter_29032020[[#This Row],[Column1]])</f>
        <v>6.8333333333333304</v>
      </c>
      <c r="F45">
        <f>VALUE(Calorimeter_29032020[[#This Row],[Column2]])</f>
        <v>29.2335316431768</v>
      </c>
      <c r="G45">
        <f>VALUE(Calorimeter_29032020[[#This Row],[Column3]])</f>
        <v>19.153545802354</v>
      </c>
    </row>
    <row r="46" spans="1:7">
      <c r="A46" s="1" t="s">
        <v>18</v>
      </c>
      <c r="B46" s="1" t="s">
        <v>240</v>
      </c>
      <c r="C46" s="1" t="s">
        <v>199</v>
      </c>
      <c r="E46">
        <f>VALUE(Calorimeter_29032020[[#This Row],[Column1]])</f>
        <v>7</v>
      </c>
      <c r="F46">
        <f>VALUE(Calorimeter_29032020[[#This Row],[Column2]])</f>
        <v>29.3692735087511</v>
      </c>
      <c r="G46">
        <f>VALUE(Calorimeter_29032020[[#This Row],[Column3]])</f>
        <v>19.181927128896302</v>
      </c>
    </row>
    <row r="47" spans="1:7">
      <c r="A47" s="1" t="s">
        <v>241</v>
      </c>
      <c r="B47" s="1" t="s">
        <v>242</v>
      </c>
      <c r="C47" s="1" t="s">
        <v>159</v>
      </c>
      <c r="E47">
        <f>VALUE(Calorimeter_29032020[[#This Row],[Column1]])</f>
        <v>7.1666666666666599</v>
      </c>
      <c r="F47">
        <f>VALUE(Calorimeter_29032020[[#This Row],[Column2]])</f>
        <v>29.53217116355</v>
      </c>
      <c r="G47">
        <f>VALUE(Calorimeter_29032020[[#This Row],[Column3]])</f>
        <v>19.096761080895799</v>
      </c>
    </row>
    <row r="48" spans="1:7">
      <c r="A48" s="1" t="s">
        <v>243</v>
      </c>
      <c r="B48" s="1" t="s">
        <v>244</v>
      </c>
      <c r="C48" s="1" t="s">
        <v>169</v>
      </c>
      <c r="E48">
        <f>VALUE(Calorimeter_29032020[[#This Row],[Column1]])</f>
        <v>7.3333333333333304</v>
      </c>
      <c r="F48">
        <f>VALUE(Calorimeter_29032020[[#This Row],[Column2]])</f>
        <v>29.803695136491498</v>
      </c>
      <c r="G48">
        <f>VALUE(Calorimeter_29032020[[#This Row],[Column3]])</f>
        <v>19.1251571281751</v>
      </c>
    </row>
    <row r="49" spans="1:7">
      <c r="A49" s="1" t="s">
        <v>245</v>
      </c>
      <c r="B49" s="1" t="s">
        <v>246</v>
      </c>
      <c r="C49" s="1" t="s">
        <v>169</v>
      </c>
      <c r="E49">
        <f>VALUE(Calorimeter_29032020[[#This Row],[Column1]])</f>
        <v>7.5</v>
      </c>
      <c r="F49">
        <f>VALUE(Calorimeter_29032020[[#This Row],[Column2]])</f>
        <v>30.020949578935699</v>
      </c>
      <c r="G49">
        <f>VALUE(Calorimeter_29032020[[#This Row],[Column3]])</f>
        <v>19.1251571281751</v>
      </c>
    </row>
    <row r="50" spans="1:7">
      <c r="A50" s="1" t="s">
        <v>247</v>
      </c>
      <c r="B50" s="1" t="s">
        <v>248</v>
      </c>
      <c r="C50" s="1" t="s">
        <v>218</v>
      </c>
      <c r="E50">
        <f>VALUE(Calorimeter_29032020[[#This Row],[Column1]])</f>
        <v>7.6666666666666599</v>
      </c>
      <c r="F50">
        <f>VALUE(Calorimeter_29032020[[#This Row],[Column2]])</f>
        <v>30.292576521737999</v>
      </c>
      <c r="G50">
        <f>VALUE(Calorimeter_29032020[[#This Row],[Column3]])</f>
        <v>19.153545802354</v>
      </c>
    </row>
    <row r="51" spans="1:7">
      <c r="A51" s="1" t="s">
        <v>249</v>
      </c>
      <c r="B51" s="1" t="s">
        <v>250</v>
      </c>
      <c r="C51" s="1" t="s">
        <v>169</v>
      </c>
      <c r="E51">
        <f>VALUE(Calorimeter_29032020[[#This Row],[Column1]])</f>
        <v>7.8333333333333304</v>
      </c>
      <c r="F51">
        <f>VALUE(Calorimeter_29032020[[#This Row],[Column2]])</f>
        <v>30.401249235924698</v>
      </c>
      <c r="G51">
        <f>VALUE(Calorimeter_29032020[[#This Row],[Column3]])</f>
        <v>19.1251571281751</v>
      </c>
    </row>
    <row r="52" spans="1:7">
      <c r="A52" s="1" t="s">
        <v>19</v>
      </c>
      <c r="B52" s="1" t="s">
        <v>251</v>
      </c>
      <c r="C52" s="1" t="s">
        <v>159</v>
      </c>
      <c r="E52">
        <f>VALUE(Calorimeter_29032020[[#This Row],[Column1]])</f>
        <v>8</v>
      </c>
      <c r="F52">
        <f>VALUE(Calorimeter_29032020[[#This Row],[Column2]])</f>
        <v>30.8360935925758</v>
      </c>
      <c r="G52">
        <f>VALUE(Calorimeter_29032020[[#This Row],[Column3]])</f>
        <v>19.096761080895799</v>
      </c>
    </row>
    <row r="53" spans="1:7">
      <c r="A53" s="1" t="s">
        <v>252</v>
      </c>
      <c r="B53" s="1" t="s">
        <v>253</v>
      </c>
      <c r="C53" s="1" t="s">
        <v>169</v>
      </c>
      <c r="E53">
        <f>VALUE(Calorimeter_29032020[[#This Row],[Column1]])</f>
        <v>8.1666666666666607</v>
      </c>
      <c r="F53">
        <f>VALUE(Calorimeter_29032020[[#This Row],[Column2]])</f>
        <v>30.972040511878198</v>
      </c>
      <c r="G53">
        <f>VALUE(Calorimeter_29032020[[#This Row],[Column3]])</f>
        <v>19.1251571281751</v>
      </c>
    </row>
    <row r="54" spans="1:7">
      <c r="A54" s="1" t="s">
        <v>254</v>
      </c>
      <c r="B54" s="1" t="s">
        <v>255</v>
      </c>
      <c r="C54" s="1" t="s">
        <v>159</v>
      </c>
      <c r="E54">
        <f>VALUE(Calorimeter_29032020[[#This Row],[Column1]])</f>
        <v>8.3333333333333304</v>
      </c>
      <c r="F54">
        <f>VALUE(Calorimeter_29032020[[#This Row],[Column2]])</f>
        <v>31.244030908612999</v>
      </c>
      <c r="G54">
        <f>VALUE(Calorimeter_29032020[[#This Row],[Column3]])</f>
        <v>19.096761080895799</v>
      </c>
    </row>
    <row r="55" spans="1:7">
      <c r="A55" s="1" t="s">
        <v>256</v>
      </c>
      <c r="B55" s="1" t="s">
        <v>257</v>
      </c>
      <c r="C55" s="1" t="s">
        <v>169</v>
      </c>
      <c r="E55">
        <f>VALUE(Calorimeter_29032020[[#This Row],[Column1]])</f>
        <v>8.5</v>
      </c>
      <c r="F55">
        <f>VALUE(Calorimeter_29032020[[#This Row],[Column2]])</f>
        <v>31.407292847436299</v>
      </c>
      <c r="G55">
        <f>VALUE(Calorimeter_29032020[[#This Row],[Column3]])</f>
        <v>19.1251571281751</v>
      </c>
    </row>
    <row r="56" spans="1:7">
      <c r="A56" s="1" t="s">
        <v>258</v>
      </c>
      <c r="B56" s="1" t="s">
        <v>22</v>
      </c>
      <c r="C56" s="1" t="s">
        <v>259</v>
      </c>
      <c r="E56">
        <f>VALUE(Calorimeter_29032020[[#This Row],[Column1]])</f>
        <v>8.6666666666666607</v>
      </c>
      <c r="F56">
        <f>VALUE(Calorimeter_29032020[[#This Row],[Column2]])</f>
        <v>31.625062289542601</v>
      </c>
      <c r="G56">
        <f>VALUE(Calorimeter_29032020[[#This Row],[Column3]])</f>
        <v>19.2953794664529</v>
      </c>
    </row>
    <row r="57" spans="1:7">
      <c r="A57" s="1" t="s">
        <v>260</v>
      </c>
      <c r="B57" s="1" t="s">
        <v>261</v>
      </c>
      <c r="C57" s="1" t="s">
        <v>159</v>
      </c>
      <c r="E57">
        <f>VALUE(Calorimeter_29032020[[#This Row],[Column1]])</f>
        <v>8.8333333333333304</v>
      </c>
      <c r="F57">
        <f>VALUE(Calorimeter_29032020[[#This Row],[Column2]])</f>
        <v>31.815698440505699</v>
      </c>
      <c r="G57">
        <f>VALUE(Calorimeter_29032020[[#This Row],[Column3]])</f>
        <v>19.096761080895799</v>
      </c>
    </row>
    <row r="58" spans="1:7">
      <c r="A58" s="1" t="s">
        <v>20</v>
      </c>
      <c r="B58" s="1" t="s">
        <v>262</v>
      </c>
      <c r="C58" s="1" t="s">
        <v>213</v>
      </c>
      <c r="E58">
        <f>VALUE(Calorimeter_29032020[[#This Row],[Column1]])</f>
        <v>9</v>
      </c>
      <c r="F58">
        <f>VALUE(Calorimeter_29032020[[#This Row],[Column2]])</f>
        <v>32.033676863603802</v>
      </c>
      <c r="G58">
        <f>VALUE(Calorimeter_29032020[[#This Row],[Column3]])</f>
        <v>19.238667840708398</v>
      </c>
    </row>
    <row r="59" spans="1:7">
      <c r="A59" s="1" t="s">
        <v>263</v>
      </c>
      <c r="B59" s="1" t="s">
        <v>264</v>
      </c>
      <c r="C59" s="1" t="s">
        <v>169</v>
      </c>
      <c r="E59">
        <f>VALUE(Calorimeter_29032020[[#This Row],[Column1]])</f>
        <v>9.1666666666666607</v>
      </c>
      <c r="F59">
        <f>VALUE(Calorimeter_29032020[[#This Row],[Column2]])</f>
        <v>32.169975982629801</v>
      </c>
      <c r="G59">
        <f>VALUE(Calorimeter_29032020[[#This Row],[Column3]])</f>
        <v>19.1251571281751</v>
      </c>
    </row>
    <row r="60" spans="1:7">
      <c r="A60" s="1" t="s">
        <v>265</v>
      </c>
      <c r="B60" s="1" t="s">
        <v>266</v>
      </c>
      <c r="C60" s="1" t="s">
        <v>169</v>
      </c>
      <c r="E60">
        <f>VALUE(Calorimeter_29032020[[#This Row],[Column1]])</f>
        <v>9.3333333333333304</v>
      </c>
      <c r="F60">
        <f>VALUE(Calorimeter_29032020[[#This Row],[Column2]])</f>
        <v>32.470015964493498</v>
      </c>
      <c r="G60">
        <f>VALUE(Calorimeter_29032020[[#This Row],[Column3]])</f>
        <v>19.1251571281751</v>
      </c>
    </row>
    <row r="61" spans="1:7">
      <c r="A61" s="1" t="s">
        <v>267</v>
      </c>
      <c r="B61" s="1" t="s">
        <v>268</v>
      </c>
      <c r="C61" s="1" t="s">
        <v>218</v>
      </c>
      <c r="E61">
        <f>VALUE(Calorimeter_29032020[[#This Row],[Column1]])</f>
        <v>9.5</v>
      </c>
      <c r="F61">
        <f>VALUE(Calorimeter_29032020[[#This Row],[Column2]])</f>
        <v>32.688394701711502</v>
      </c>
      <c r="G61">
        <f>VALUE(Calorimeter_29032020[[#This Row],[Column3]])</f>
        <v>19.153545802354</v>
      </c>
    </row>
    <row r="62" spans="1:7">
      <c r="A62" s="1" t="s">
        <v>269</v>
      </c>
      <c r="B62" s="1" t="s">
        <v>270</v>
      </c>
      <c r="C62" s="1" t="s">
        <v>199</v>
      </c>
      <c r="E62">
        <f>VALUE(Calorimeter_29032020[[#This Row],[Column1]])</f>
        <v>9.6666666666666607</v>
      </c>
      <c r="F62">
        <f>VALUE(Calorimeter_29032020[[#This Row],[Column2]])</f>
        <v>32.879600080792798</v>
      </c>
      <c r="G62">
        <f>VALUE(Calorimeter_29032020[[#This Row],[Column3]])</f>
        <v>19.181927128896302</v>
      </c>
    </row>
    <row r="63" spans="1:7">
      <c r="A63" s="1" t="s">
        <v>271</v>
      </c>
      <c r="B63" s="1" t="s">
        <v>272</v>
      </c>
      <c r="C63" s="1" t="s">
        <v>218</v>
      </c>
      <c r="E63">
        <f>VALUE(Calorimeter_29032020[[#This Row],[Column1]])</f>
        <v>9.8333333333333304</v>
      </c>
      <c r="F63">
        <f>VALUE(Calorimeter_29032020[[#This Row],[Column2]])</f>
        <v>33.235024283507201</v>
      </c>
      <c r="G63">
        <f>VALUE(Calorimeter_29032020[[#This Row],[Column3]])</f>
        <v>19.153545802354</v>
      </c>
    </row>
    <row r="64" spans="1:7">
      <c r="A64" s="1" t="s">
        <v>21</v>
      </c>
      <c r="B64" s="1" t="s">
        <v>273</v>
      </c>
      <c r="C64" s="1" t="s">
        <v>199</v>
      </c>
      <c r="E64">
        <f>VALUE(Calorimeter_29032020[[#This Row],[Column1]])</f>
        <v>10</v>
      </c>
      <c r="F64">
        <f>VALUE(Calorimeter_29032020[[#This Row],[Column2]])</f>
        <v>33.317109164901602</v>
      </c>
      <c r="G64">
        <f>VALUE(Calorimeter_29032020[[#This Row],[Column3]])</f>
        <v>19.181927128896302</v>
      </c>
    </row>
    <row r="65" spans="1:7">
      <c r="A65" s="1" t="s">
        <v>274</v>
      </c>
      <c r="B65" s="1" t="s">
        <v>275</v>
      </c>
      <c r="C65" s="1" t="s">
        <v>213</v>
      </c>
      <c r="E65">
        <f>VALUE(Calorimeter_29032020[[#This Row],[Column1]])</f>
        <v>10.1666666666666</v>
      </c>
      <c r="F65">
        <f>VALUE(Calorimeter_29032020[[#This Row],[Column2]])</f>
        <v>33.536125614450398</v>
      </c>
      <c r="G65">
        <f>VALUE(Calorimeter_29032020[[#This Row],[Column3]])</f>
        <v>19.238667840708398</v>
      </c>
    </row>
    <row r="66" spans="1:7">
      <c r="A66" s="1" t="s">
        <v>276</v>
      </c>
      <c r="B66" s="1" t="s">
        <v>277</v>
      </c>
      <c r="C66" s="1" t="s">
        <v>259</v>
      </c>
      <c r="E66">
        <f>VALUE(Calorimeter_29032020[[#This Row],[Column1]])</f>
        <v>10.3333333333333</v>
      </c>
      <c r="F66">
        <f>VALUE(Calorimeter_29032020[[#This Row],[Column2]])</f>
        <v>33.508738531863699</v>
      </c>
      <c r="G66">
        <f>VALUE(Calorimeter_29032020[[#This Row],[Column3]])</f>
        <v>19.2953794664529</v>
      </c>
    </row>
    <row r="67" spans="1:7">
      <c r="A67" s="1" t="s">
        <v>278</v>
      </c>
      <c r="B67" s="1" t="s">
        <v>275</v>
      </c>
      <c r="C67" s="1" t="s">
        <v>213</v>
      </c>
      <c r="E67">
        <f>VALUE(Calorimeter_29032020[[#This Row],[Column1]])</f>
        <v>10.5</v>
      </c>
      <c r="F67">
        <f>VALUE(Calorimeter_29032020[[#This Row],[Column2]])</f>
        <v>33.536125614450398</v>
      </c>
      <c r="G67">
        <f>VALUE(Calorimeter_29032020[[#This Row],[Column3]])</f>
        <v>19.238667840708398</v>
      </c>
    </row>
    <row r="68" spans="1:7">
      <c r="A68" s="1" t="s">
        <v>279</v>
      </c>
      <c r="B68" s="1" t="s">
        <v>280</v>
      </c>
      <c r="C68" s="1" t="s">
        <v>185</v>
      </c>
      <c r="E68">
        <f>VALUE(Calorimeter_29032020[[#This Row],[Column1]])</f>
        <v>10.6666666666666</v>
      </c>
      <c r="F68">
        <f>VALUE(Calorimeter_29032020[[#This Row],[Column2]])</f>
        <v>33.426594614847097</v>
      </c>
      <c r="G68">
        <f>VALUE(Calorimeter_29032020[[#This Row],[Column3]])</f>
        <v>19.210301133222199</v>
      </c>
    </row>
    <row r="69" spans="1:7">
      <c r="A69" s="1" t="s">
        <v>281</v>
      </c>
      <c r="B69" s="1" t="s">
        <v>282</v>
      </c>
      <c r="C69" s="1" t="s">
        <v>283</v>
      </c>
      <c r="E69">
        <f>VALUE(Calorimeter_29032020[[#This Row],[Column1]])</f>
        <v>10.8333333333333</v>
      </c>
      <c r="F69">
        <f>VALUE(Calorimeter_29032020[[#This Row],[Column2]])</f>
        <v>33.3992190266409</v>
      </c>
      <c r="G69">
        <f>VALUE(Calorimeter_29032020[[#This Row],[Column3]])</f>
        <v>19.267027276688399</v>
      </c>
    </row>
    <row r="70" spans="1:7">
      <c r="A70" s="1" t="s">
        <v>23</v>
      </c>
      <c r="B70" s="1" t="s">
        <v>284</v>
      </c>
      <c r="C70" s="1" t="s">
        <v>213</v>
      </c>
      <c r="E70">
        <f>VALUE(Calorimeter_29032020[[#This Row],[Column1]])</f>
        <v>11</v>
      </c>
      <c r="F70">
        <f>VALUE(Calorimeter_29032020[[#This Row],[Column2]])</f>
        <v>33.371846267458203</v>
      </c>
      <c r="G70">
        <f>VALUE(Calorimeter_29032020[[#This Row],[Column3]])</f>
        <v>19.238667840708398</v>
      </c>
    </row>
    <row r="71" spans="1:7">
      <c r="A71" s="1" t="s">
        <v>285</v>
      </c>
      <c r="B71" s="1" t="s">
        <v>282</v>
      </c>
      <c r="C71" s="1" t="s">
        <v>283</v>
      </c>
      <c r="E71">
        <f>VALUE(Calorimeter_29032020[[#This Row],[Column1]])</f>
        <v>11.1666666666666</v>
      </c>
      <c r="F71">
        <f>VALUE(Calorimeter_29032020[[#This Row],[Column2]])</f>
        <v>33.3992190266409</v>
      </c>
      <c r="G71">
        <f>VALUE(Calorimeter_29032020[[#This Row],[Column3]])</f>
        <v>19.267027276688399</v>
      </c>
    </row>
    <row r="72" spans="1:7">
      <c r="A72" s="1" t="s">
        <v>286</v>
      </c>
      <c r="B72" s="1" t="s">
        <v>282</v>
      </c>
      <c r="C72" s="1" t="s">
        <v>283</v>
      </c>
      <c r="E72">
        <f>VALUE(Calorimeter_29032020[[#This Row],[Column1]])</f>
        <v>11.3333333333333</v>
      </c>
      <c r="F72">
        <f>VALUE(Calorimeter_29032020[[#This Row],[Column2]])</f>
        <v>33.3992190266409</v>
      </c>
      <c r="G72">
        <f>VALUE(Calorimeter_29032020[[#This Row],[Column3]])</f>
        <v>19.267027276688399</v>
      </c>
    </row>
    <row r="73" spans="1:7">
      <c r="A73" s="1" t="s">
        <v>287</v>
      </c>
      <c r="B73" s="1" t="s">
        <v>284</v>
      </c>
      <c r="C73" s="1" t="s">
        <v>283</v>
      </c>
      <c r="E73">
        <f>VALUE(Calorimeter_29032020[[#This Row],[Column1]])</f>
        <v>11.5</v>
      </c>
      <c r="F73">
        <f>VALUE(Calorimeter_29032020[[#This Row],[Column2]])</f>
        <v>33.371846267458203</v>
      </c>
      <c r="G73">
        <f>VALUE(Calorimeter_29032020[[#This Row],[Column3]])</f>
        <v>19.267027276688399</v>
      </c>
    </row>
    <row r="74" spans="1:7">
      <c r="A74" s="1" t="s">
        <v>288</v>
      </c>
      <c r="B74" s="1" t="s">
        <v>289</v>
      </c>
      <c r="C74" s="1" t="s">
        <v>283</v>
      </c>
      <c r="E74">
        <f>VALUE(Calorimeter_29032020[[#This Row],[Column1]])</f>
        <v>11.6666666666666</v>
      </c>
      <c r="F74">
        <f>VALUE(Calorimeter_29032020[[#This Row],[Column2]])</f>
        <v>33.344476319482098</v>
      </c>
      <c r="G74">
        <f>VALUE(Calorimeter_29032020[[#This Row],[Column3]])</f>
        <v>19.267027276688399</v>
      </c>
    </row>
    <row r="75" spans="1:7">
      <c r="A75" s="1" t="s">
        <v>290</v>
      </c>
      <c r="B75" s="1" t="s">
        <v>273</v>
      </c>
      <c r="C75" s="1" t="s">
        <v>199</v>
      </c>
      <c r="E75">
        <f>VALUE(Calorimeter_29032020[[#This Row],[Column1]])</f>
        <v>11.8333333333333</v>
      </c>
      <c r="F75">
        <f>VALUE(Calorimeter_29032020[[#This Row],[Column2]])</f>
        <v>33.317109164901602</v>
      </c>
      <c r="G75">
        <f>VALUE(Calorimeter_29032020[[#This Row],[Column3]])</f>
        <v>19.181927128896302</v>
      </c>
    </row>
    <row r="76" spans="1:7">
      <c r="A76" s="1" t="s">
        <v>28</v>
      </c>
      <c r="B76" s="1" t="s">
        <v>272</v>
      </c>
      <c r="C76" s="1" t="s">
        <v>199</v>
      </c>
      <c r="E76">
        <f>VALUE(Calorimeter_29032020[[#This Row],[Column1]])</f>
        <v>12</v>
      </c>
      <c r="F76">
        <f>VALUE(Calorimeter_29032020[[#This Row],[Column2]])</f>
        <v>33.235024283507201</v>
      </c>
      <c r="G76">
        <f>VALUE(Calorimeter_29032020[[#This Row],[Column3]])</f>
        <v>19.181927128896302</v>
      </c>
    </row>
    <row r="77" spans="1:7">
      <c r="A77" s="1" t="s">
        <v>291</v>
      </c>
      <c r="B77" s="1" t="s">
        <v>272</v>
      </c>
      <c r="C77" s="1" t="s">
        <v>213</v>
      </c>
      <c r="E77">
        <f>VALUE(Calorimeter_29032020[[#This Row],[Column1]])</f>
        <v>12.1666666666666</v>
      </c>
      <c r="F77">
        <f>VALUE(Calorimeter_29032020[[#This Row],[Column2]])</f>
        <v>33.235024283507201</v>
      </c>
      <c r="G77">
        <f>VALUE(Calorimeter_29032020[[#This Row],[Column3]])</f>
        <v>19.238667840708398</v>
      </c>
    </row>
    <row r="78" spans="1:7">
      <c r="A78" s="1" t="s">
        <v>292</v>
      </c>
      <c r="B78" s="1" t="s">
        <v>293</v>
      </c>
      <c r="C78" s="1" t="s">
        <v>213</v>
      </c>
      <c r="E78">
        <f>VALUE(Calorimeter_29032020[[#This Row],[Column1]])</f>
        <v>12.3333333333333</v>
      </c>
      <c r="F78">
        <f>VALUE(Calorimeter_29032020[[#This Row],[Column2]])</f>
        <v>33.207668124510498</v>
      </c>
      <c r="G78">
        <f>VALUE(Calorimeter_29032020[[#This Row],[Column3]])</f>
        <v>19.238667840708398</v>
      </c>
    </row>
    <row r="79" spans="1:7">
      <c r="A79" s="1" t="s">
        <v>294</v>
      </c>
      <c r="B79" s="1" t="s">
        <v>293</v>
      </c>
      <c r="C79" s="1" t="s">
        <v>213</v>
      </c>
      <c r="E79">
        <f>VALUE(Calorimeter_29032020[[#This Row],[Column1]])</f>
        <v>12.5</v>
      </c>
      <c r="F79">
        <f>VALUE(Calorimeter_29032020[[#This Row],[Column2]])</f>
        <v>33.207668124510498</v>
      </c>
      <c r="G79">
        <f>VALUE(Calorimeter_29032020[[#This Row],[Column3]])</f>
        <v>19.238667840708398</v>
      </c>
    </row>
    <row r="80" spans="1:7">
      <c r="A80" s="1" t="s">
        <v>295</v>
      </c>
      <c r="B80" s="1" t="s">
        <v>272</v>
      </c>
      <c r="C80" s="1" t="s">
        <v>283</v>
      </c>
      <c r="E80">
        <f>VALUE(Calorimeter_29032020[[#This Row],[Column1]])</f>
        <v>12.6666666666666</v>
      </c>
      <c r="F80">
        <f>VALUE(Calorimeter_29032020[[#This Row],[Column2]])</f>
        <v>33.235024283507201</v>
      </c>
      <c r="G80">
        <f>VALUE(Calorimeter_29032020[[#This Row],[Column3]])</f>
        <v>19.267027276688399</v>
      </c>
    </row>
    <row r="81" spans="1:7">
      <c r="A81" s="1" t="s">
        <v>296</v>
      </c>
      <c r="B81" s="1" t="s">
        <v>293</v>
      </c>
      <c r="C81" s="1" t="s">
        <v>283</v>
      </c>
      <c r="E81">
        <f>VALUE(Calorimeter_29032020[[#This Row],[Column1]])</f>
        <v>12.8333333333333</v>
      </c>
      <c r="F81">
        <f>VALUE(Calorimeter_29032020[[#This Row],[Column2]])</f>
        <v>33.207668124510498</v>
      </c>
      <c r="G81">
        <f>VALUE(Calorimeter_29032020[[#This Row],[Column3]])</f>
        <v>19.267027276688399</v>
      </c>
    </row>
    <row r="82" spans="1:7">
      <c r="A82" s="1" t="s">
        <v>29</v>
      </c>
      <c r="B82" s="1" t="s">
        <v>293</v>
      </c>
      <c r="C82" s="1" t="s">
        <v>213</v>
      </c>
      <c r="E82">
        <f>VALUE(Calorimeter_29032020[[#This Row],[Column1]])</f>
        <v>13</v>
      </c>
      <c r="F82">
        <f>VALUE(Calorimeter_29032020[[#This Row],[Column2]])</f>
        <v>33.207668124510498</v>
      </c>
      <c r="G82">
        <f>VALUE(Calorimeter_29032020[[#This Row],[Column3]])</f>
        <v>19.238667840708398</v>
      </c>
    </row>
    <row r="83" spans="1:7">
      <c r="A83" s="1" t="s">
        <v>297</v>
      </c>
      <c r="B83" s="1" t="s">
        <v>298</v>
      </c>
      <c r="C83" s="1" t="s">
        <v>213</v>
      </c>
      <c r="E83">
        <f>VALUE(Calorimeter_29032020[[#This Row],[Column1]])</f>
        <v>13.1666666666666</v>
      </c>
      <c r="F83">
        <f>VALUE(Calorimeter_29032020[[#This Row],[Column2]])</f>
        <v>33.070927540404497</v>
      </c>
      <c r="G83">
        <f>VALUE(Calorimeter_29032020[[#This Row],[Column3]])</f>
        <v>19.238667840708398</v>
      </c>
    </row>
    <row r="84" spans="1:7">
      <c r="A84" s="1" t="s">
        <v>299</v>
      </c>
      <c r="B84" s="1" t="s">
        <v>300</v>
      </c>
      <c r="C84" s="1" t="s">
        <v>213</v>
      </c>
      <c r="E84">
        <f>VALUE(Calorimeter_29032020[[#This Row],[Column1]])</f>
        <v>13.3333333333333</v>
      </c>
      <c r="F84">
        <f>VALUE(Calorimeter_29032020[[#This Row],[Column2]])</f>
        <v>33.043587341385802</v>
      </c>
      <c r="G84">
        <f>VALUE(Calorimeter_29032020[[#This Row],[Column3]])</f>
        <v>19.238667840708398</v>
      </c>
    </row>
    <row r="85" spans="1:7">
      <c r="A85" s="1" t="s">
        <v>301</v>
      </c>
      <c r="B85" s="1" t="s">
        <v>298</v>
      </c>
      <c r="C85" s="1" t="s">
        <v>283</v>
      </c>
      <c r="E85">
        <f>VALUE(Calorimeter_29032020[[#This Row],[Column1]])</f>
        <v>13.5</v>
      </c>
      <c r="F85">
        <f>VALUE(Calorimeter_29032020[[#This Row],[Column2]])</f>
        <v>33.070927540404497</v>
      </c>
      <c r="G85">
        <f>VALUE(Calorimeter_29032020[[#This Row],[Column3]])</f>
        <v>19.267027276688399</v>
      </c>
    </row>
    <row r="86" spans="1:7">
      <c r="A86" s="1" t="s">
        <v>302</v>
      </c>
      <c r="B86" s="1" t="s">
        <v>303</v>
      </c>
      <c r="C86" s="1" t="s">
        <v>213</v>
      </c>
      <c r="E86">
        <f>VALUE(Calorimeter_29032020[[#This Row],[Column1]])</f>
        <v>13.6666666666666</v>
      </c>
      <c r="F86">
        <f>VALUE(Calorimeter_29032020[[#This Row],[Column2]])</f>
        <v>33.016249740200799</v>
      </c>
      <c r="G86">
        <f>VALUE(Calorimeter_29032020[[#This Row],[Column3]])</f>
        <v>19.238667840708398</v>
      </c>
    </row>
    <row r="87" spans="1:7">
      <c r="A87" s="1" t="s">
        <v>304</v>
      </c>
      <c r="B87" s="1" t="s">
        <v>305</v>
      </c>
      <c r="C87" s="1" t="s">
        <v>259</v>
      </c>
      <c r="E87">
        <f>VALUE(Calorimeter_29032020[[#This Row],[Column1]])</f>
        <v>13.8333333333333</v>
      </c>
      <c r="F87">
        <f>VALUE(Calorimeter_29032020[[#This Row],[Column2]])</f>
        <v>32.988914719102198</v>
      </c>
      <c r="G87">
        <f>VALUE(Calorimeter_29032020[[#This Row],[Column3]])</f>
        <v>19.2953794664529</v>
      </c>
    </row>
    <row r="88" spans="1:7">
      <c r="A88" s="1" t="s">
        <v>30</v>
      </c>
      <c r="B88" s="1" t="s">
        <v>305</v>
      </c>
      <c r="C88" s="1" t="s">
        <v>259</v>
      </c>
      <c r="E88">
        <f>VALUE(Calorimeter_29032020[[#This Row],[Column1]])</f>
        <v>14</v>
      </c>
      <c r="F88">
        <f>VALUE(Calorimeter_29032020[[#This Row],[Column2]])</f>
        <v>32.988914719102198</v>
      </c>
      <c r="G88">
        <f>VALUE(Calorimeter_29032020[[#This Row],[Column3]])</f>
        <v>19.2953794664529</v>
      </c>
    </row>
    <row r="89" spans="1:7">
      <c r="A89" s="1" t="s">
        <v>306</v>
      </c>
      <c r="B89" s="1" t="s">
        <v>303</v>
      </c>
      <c r="C89" s="1" t="s">
        <v>307</v>
      </c>
      <c r="E89">
        <f>VALUE(Calorimeter_29032020[[#This Row],[Column1]])</f>
        <v>14.1666666666666</v>
      </c>
      <c r="F89">
        <f>VALUE(Calorimeter_29032020[[#This Row],[Column2]])</f>
        <v>33.016249740200799</v>
      </c>
      <c r="G89">
        <f>VALUE(Calorimeter_29032020[[#This Row],[Column3]])</f>
        <v>19.3237244352494</v>
      </c>
    </row>
    <row r="90" spans="1:7">
      <c r="A90" s="1" t="s">
        <v>308</v>
      </c>
      <c r="B90" s="1" t="s">
        <v>309</v>
      </c>
      <c r="C90" s="1" t="s">
        <v>283</v>
      </c>
      <c r="E90">
        <f>VALUE(Calorimeter_29032020[[#This Row],[Column1]])</f>
        <v>14.3333333333333</v>
      </c>
      <c r="F90">
        <f>VALUE(Calorimeter_29032020[[#This Row],[Column2]])</f>
        <v>32.906924958923298</v>
      </c>
      <c r="G90">
        <f>VALUE(Calorimeter_29032020[[#This Row],[Column3]])</f>
        <v>19.267027276688399</v>
      </c>
    </row>
    <row r="91" spans="1:7">
      <c r="A91" s="1" t="s">
        <v>310</v>
      </c>
      <c r="B91" s="1" t="s">
        <v>309</v>
      </c>
      <c r="C91" s="1" t="s">
        <v>307</v>
      </c>
      <c r="E91">
        <f>VALUE(Calorimeter_29032020[[#This Row],[Column1]])</f>
        <v>14.5</v>
      </c>
      <c r="F91">
        <f>VALUE(Calorimeter_29032020[[#This Row],[Column2]])</f>
        <v>32.906924958923298</v>
      </c>
      <c r="G91">
        <f>VALUE(Calorimeter_29032020[[#This Row],[Column3]])</f>
        <v>19.3237244352494</v>
      </c>
    </row>
    <row r="92" spans="1:7">
      <c r="A92" s="1" t="s">
        <v>311</v>
      </c>
      <c r="B92" s="1" t="s">
        <v>270</v>
      </c>
      <c r="C92" s="1" t="s">
        <v>283</v>
      </c>
      <c r="E92">
        <f>VALUE(Calorimeter_29032020[[#This Row],[Column1]])</f>
        <v>14.6666666666666</v>
      </c>
      <c r="F92">
        <f>VALUE(Calorimeter_29032020[[#This Row],[Column2]])</f>
        <v>32.879600080792798</v>
      </c>
      <c r="G92">
        <f>VALUE(Calorimeter_29032020[[#This Row],[Column3]])</f>
        <v>19.267027276688399</v>
      </c>
    </row>
    <row r="93" spans="1:7">
      <c r="A93" s="1" t="s">
        <v>312</v>
      </c>
      <c r="B93" s="1" t="s">
        <v>270</v>
      </c>
      <c r="C93" s="1" t="s">
        <v>307</v>
      </c>
      <c r="E93">
        <f>VALUE(Calorimeter_29032020[[#This Row],[Column1]])</f>
        <v>14.8333333333333</v>
      </c>
      <c r="F93">
        <f>VALUE(Calorimeter_29032020[[#This Row],[Column2]])</f>
        <v>32.879600080792798</v>
      </c>
      <c r="G93">
        <f>VALUE(Calorimeter_29032020[[#This Row],[Column3]])</f>
        <v>19.3237244352494</v>
      </c>
    </row>
    <row r="94" spans="1:7">
      <c r="A94" s="1" t="s">
        <v>31</v>
      </c>
      <c r="B94" s="1" t="s">
        <v>313</v>
      </c>
      <c r="C94" s="1" t="s">
        <v>307</v>
      </c>
      <c r="E94">
        <f>VALUE(Calorimeter_29032020[[#This Row],[Column1]])</f>
        <v>15</v>
      </c>
      <c r="F94">
        <f>VALUE(Calorimeter_29032020[[#This Row],[Column2]])</f>
        <v>32.824957781076499</v>
      </c>
      <c r="G94">
        <f>VALUE(Calorimeter_29032020[[#This Row],[Column3]])</f>
        <v>19.3237244352494</v>
      </c>
    </row>
    <row r="95" spans="1:7">
      <c r="A95" s="1" t="s">
        <v>314</v>
      </c>
      <c r="B95" s="1" t="s">
        <v>315</v>
      </c>
      <c r="C95" s="1" t="s">
        <v>307</v>
      </c>
      <c r="E95">
        <f>VALUE(Calorimeter_29032020[[#This Row],[Column1]])</f>
        <v>15.1666666666666</v>
      </c>
      <c r="F95">
        <f>VALUE(Calorimeter_29032020[[#This Row],[Column2]])</f>
        <v>32.770325305314401</v>
      </c>
      <c r="G95">
        <f>VALUE(Calorimeter_29032020[[#This Row],[Column3]])</f>
        <v>19.3237244352494</v>
      </c>
    </row>
    <row r="96" spans="1:7">
      <c r="A96" s="1" t="s">
        <v>316</v>
      </c>
      <c r="B96" s="1" t="s">
        <v>270</v>
      </c>
      <c r="C96" s="1" t="s">
        <v>317</v>
      </c>
      <c r="E96">
        <f>VALUE(Calorimeter_29032020[[#This Row],[Column1]])</f>
        <v>15.3333333333333</v>
      </c>
      <c r="F96">
        <f>VALUE(Calorimeter_29032020[[#This Row],[Column2]])</f>
        <v>32.879600080792798</v>
      </c>
      <c r="G96">
        <f>VALUE(Calorimeter_29032020[[#This Row],[Column3]])</f>
        <v>19.352062208282899</v>
      </c>
    </row>
    <row r="97" spans="1:7">
      <c r="A97" s="1" t="s">
        <v>318</v>
      </c>
      <c r="B97" s="1" t="s">
        <v>315</v>
      </c>
      <c r="C97" s="1" t="s">
        <v>319</v>
      </c>
      <c r="E97">
        <f>VALUE(Calorimeter_29032020[[#This Row],[Column1]])</f>
        <v>15.5</v>
      </c>
      <c r="F97">
        <f>VALUE(Calorimeter_29032020[[#This Row],[Column2]])</f>
        <v>32.770325305314401</v>
      </c>
      <c r="G97">
        <f>VALUE(Calorimeter_29032020[[#This Row],[Column3]])</f>
        <v>19.380392810715801</v>
      </c>
    </row>
    <row r="98" spans="1:7">
      <c r="A98" s="1" t="s">
        <v>320</v>
      </c>
      <c r="B98" s="1" t="s">
        <v>315</v>
      </c>
      <c r="C98" s="1" t="s">
        <v>319</v>
      </c>
      <c r="E98">
        <f>VALUE(Calorimeter_29032020[[#This Row],[Column1]])</f>
        <v>15.6666666666666</v>
      </c>
      <c r="F98">
        <f>VALUE(Calorimeter_29032020[[#This Row],[Column2]])</f>
        <v>32.770325305314401</v>
      </c>
      <c r="G98">
        <f>VALUE(Calorimeter_29032020[[#This Row],[Column3]])</f>
        <v>19.380392810715801</v>
      </c>
    </row>
    <row r="99" spans="1:7">
      <c r="A99" s="1" t="s">
        <v>321</v>
      </c>
      <c r="B99" s="1" t="s">
        <v>322</v>
      </c>
      <c r="C99" s="1" t="s">
        <v>307</v>
      </c>
      <c r="E99">
        <f>VALUE(Calorimeter_29032020[[#This Row],[Column1]])</f>
        <v>15.8333333333333</v>
      </c>
      <c r="F99">
        <f>VALUE(Calorimeter_29032020[[#This Row],[Column2]])</f>
        <v>32.661089259060297</v>
      </c>
      <c r="G99">
        <f>VALUE(Calorimeter_29032020[[#This Row],[Column3]])</f>
        <v>19.3237244352494</v>
      </c>
    </row>
    <row r="100" spans="1:7">
      <c r="A100" s="1" t="s">
        <v>32</v>
      </c>
      <c r="B100" s="1" t="s">
        <v>268</v>
      </c>
      <c r="C100" s="1" t="s">
        <v>317</v>
      </c>
      <c r="E100">
        <f>VALUE(Calorimeter_29032020[[#This Row],[Column1]])</f>
        <v>16</v>
      </c>
      <c r="F100">
        <f>VALUE(Calorimeter_29032020[[#This Row],[Column2]])</f>
        <v>32.688394701711502</v>
      </c>
      <c r="G100">
        <f>VALUE(Calorimeter_29032020[[#This Row],[Column3]])</f>
        <v>19.352062208282899</v>
      </c>
    </row>
    <row r="101" spans="1:7">
      <c r="A101" s="1" t="s">
        <v>323</v>
      </c>
      <c r="B101" s="1" t="s">
        <v>268</v>
      </c>
      <c r="C101" s="1" t="s">
        <v>317</v>
      </c>
      <c r="E101">
        <f>VALUE(Calorimeter_29032020[[#This Row],[Column1]])</f>
        <v>16.1666666666666</v>
      </c>
      <c r="F101">
        <f>VALUE(Calorimeter_29032020[[#This Row],[Column2]])</f>
        <v>32.688394701711502</v>
      </c>
      <c r="G101">
        <f>VALUE(Calorimeter_29032020[[#This Row],[Column3]])</f>
        <v>19.352062208282899</v>
      </c>
    </row>
    <row r="102" spans="1:7">
      <c r="A102" s="1" t="s">
        <v>324</v>
      </c>
      <c r="B102" s="1" t="s">
        <v>325</v>
      </c>
      <c r="C102" s="1" t="s">
        <v>259</v>
      </c>
      <c r="E102">
        <f>VALUE(Calorimeter_29032020[[#This Row],[Column1]])</f>
        <v>16.3333333333333</v>
      </c>
      <c r="F102">
        <f>VALUE(Calorimeter_29032020[[#This Row],[Column2]])</f>
        <v>32.579186959104902</v>
      </c>
      <c r="G102">
        <f>VALUE(Calorimeter_29032020[[#This Row],[Column3]])</f>
        <v>19.2953794664529</v>
      </c>
    </row>
    <row r="103" spans="1:7">
      <c r="A103" s="1" t="s">
        <v>326</v>
      </c>
      <c r="B103" s="1" t="s">
        <v>327</v>
      </c>
      <c r="C103" s="1" t="s">
        <v>307</v>
      </c>
      <c r="E103">
        <f>VALUE(Calorimeter_29032020[[#This Row],[Column1]])</f>
        <v>16.5</v>
      </c>
      <c r="F103">
        <f>VALUE(Calorimeter_29032020[[#This Row],[Column2]])</f>
        <v>32.633786166198398</v>
      </c>
      <c r="G103">
        <f>VALUE(Calorimeter_29032020[[#This Row],[Column3]])</f>
        <v>19.3237244352494</v>
      </c>
    </row>
    <row r="104" spans="1:7">
      <c r="A104" s="1" t="s">
        <v>328</v>
      </c>
      <c r="B104" s="1" t="s">
        <v>329</v>
      </c>
      <c r="C104" s="1" t="s">
        <v>307</v>
      </c>
      <c r="E104">
        <f>VALUE(Calorimeter_29032020[[#This Row],[Column1]])</f>
        <v>16.6666666666666</v>
      </c>
      <c r="F104">
        <f>VALUE(Calorimeter_29032020[[#This Row],[Column2]])</f>
        <v>32.606485405440402</v>
      </c>
      <c r="G104">
        <f>VALUE(Calorimeter_29032020[[#This Row],[Column3]])</f>
        <v>19.3237244352494</v>
      </c>
    </row>
    <row r="105" spans="1:7">
      <c r="A105" s="1" t="s">
        <v>330</v>
      </c>
      <c r="B105" s="1" t="s">
        <v>327</v>
      </c>
      <c r="C105" s="1" t="s">
        <v>307</v>
      </c>
      <c r="E105">
        <f>VALUE(Calorimeter_29032020[[#This Row],[Column1]])</f>
        <v>16.8333333333333</v>
      </c>
      <c r="F105">
        <f>VALUE(Calorimeter_29032020[[#This Row],[Column2]])</f>
        <v>32.633786166198398</v>
      </c>
      <c r="G105">
        <f>VALUE(Calorimeter_29032020[[#This Row],[Column3]])</f>
        <v>19.3237244352494</v>
      </c>
    </row>
    <row r="106" spans="1:7">
      <c r="A106" s="1" t="s">
        <v>33</v>
      </c>
      <c r="B106" s="1" t="s">
        <v>331</v>
      </c>
      <c r="C106" s="1" t="s">
        <v>307</v>
      </c>
      <c r="E106">
        <f>VALUE(Calorimeter_29032020[[#This Row],[Column1]])</f>
        <v>17</v>
      </c>
      <c r="F106">
        <f>VALUE(Calorimeter_29032020[[#This Row],[Column2]])</f>
        <v>32.524596938995103</v>
      </c>
      <c r="G106">
        <f>VALUE(Calorimeter_29032020[[#This Row],[Column3]])</f>
        <v>19.3237244352494</v>
      </c>
    </row>
    <row r="107" spans="1:7">
      <c r="A107" s="1" t="s">
        <v>332</v>
      </c>
      <c r="B107" s="1" t="s">
        <v>266</v>
      </c>
      <c r="C107" s="1" t="s">
        <v>307</v>
      </c>
      <c r="E107">
        <f>VALUE(Calorimeter_29032020[[#This Row],[Column1]])</f>
        <v>17.1666666666666</v>
      </c>
      <c r="F107">
        <f>VALUE(Calorimeter_29032020[[#This Row],[Column2]])</f>
        <v>32.470015964493498</v>
      </c>
      <c r="G107">
        <f>VALUE(Calorimeter_29032020[[#This Row],[Column3]])</f>
        <v>19.3237244352494</v>
      </c>
    </row>
    <row r="108" spans="1:7">
      <c r="A108" s="1" t="s">
        <v>333</v>
      </c>
      <c r="B108" s="1" t="s">
        <v>266</v>
      </c>
      <c r="C108" s="1" t="s">
        <v>283</v>
      </c>
      <c r="E108">
        <f>VALUE(Calorimeter_29032020[[#This Row],[Column1]])</f>
        <v>17.3333333333333</v>
      </c>
      <c r="F108">
        <f>VALUE(Calorimeter_29032020[[#This Row],[Column2]])</f>
        <v>32.470015964493498</v>
      </c>
      <c r="G108">
        <f>VALUE(Calorimeter_29032020[[#This Row],[Column3]])</f>
        <v>19.267027276688399</v>
      </c>
    </row>
    <row r="109" spans="1:7">
      <c r="A109" s="1" t="s">
        <v>334</v>
      </c>
      <c r="B109" s="1" t="s">
        <v>335</v>
      </c>
      <c r="C109" s="1" t="s">
        <v>307</v>
      </c>
      <c r="E109">
        <f>VALUE(Calorimeter_29032020[[#This Row],[Column1]])</f>
        <v>17.5</v>
      </c>
      <c r="F109">
        <f>VALUE(Calorimeter_29032020[[#This Row],[Column2]])</f>
        <v>32.442728825182002</v>
      </c>
      <c r="G109">
        <f>VALUE(Calorimeter_29032020[[#This Row],[Column3]])</f>
        <v>19.3237244352494</v>
      </c>
    </row>
    <row r="110" spans="1:7">
      <c r="A110" s="1" t="s">
        <v>336</v>
      </c>
      <c r="B110" s="1" t="s">
        <v>335</v>
      </c>
      <c r="C110" s="1" t="s">
        <v>319</v>
      </c>
      <c r="E110">
        <f>VALUE(Calorimeter_29032020[[#This Row],[Column1]])</f>
        <v>17.6666666666666</v>
      </c>
      <c r="F110">
        <f>VALUE(Calorimeter_29032020[[#This Row],[Column2]])</f>
        <v>32.442728825182002</v>
      </c>
      <c r="G110">
        <f>VALUE(Calorimeter_29032020[[#This Row],[Column3]])</f>
        <v>19.380392810715801</v>
      </c>
    </row>
    <row r="111" spans="1:7">
      <c r="A111" s="1" t="s">
        <v>337</v>
      </c>
      <c r="B111" s="1" t="s">
        <v>335</v>
      </c>
      <c r="C111" s="1" t="s">
        <v>317</v>
      </c>
      <c r="E111">
        <f>VALUE(Calorimeter_29032020[[#This Row],[Column1]])</f>
        <v>17.8333333333333</v>
      </c>
      <c r="F111">
        <f>VALUE(Calorimeter_29032020[[#This Row],[Column2]])</f>
        <v>32.442728825182002</v>
      </c>
      <c r="G111">
        <f>VALUE(Calorimeter_29032020[[#This Row],[Column3]])</f>
        <v>19.352062208282899</v>
      </c>
    </row>
    <row r="112" spans="1:7">
      <c r="A112" s="1" t="s">
        <v>34</v>
      </c>
      <c r="B112" s="1" t="s">
        <v>338</v>
      </c>
      <c r="C112" s="1" t="s">
        <v>319</v>
      </c>
      <c r="E112">
        <f>VALUE(Calorimeter_29032020[[#This Row],[Column1]])</f>
        <v>18</v>
      </c>
      <c r="F112">
        <f>VALUE(Calorimeter_29032020[[#This Row],[Column2]])</f>
        <v>32.4154438942832</v>
      </c>
      <c r="G112">
        <f>VALUE(Calorimeter_29032020[[#This Row],[Column3]])</f>
        <v>19.380392810715801</v>
      </c>
    </row>
    <row r="113" spans="1:7">
      <c r="A113" s="1" t="s">
        <v>339</v>
      </c>
      <c r="B113" s="1" t="s">
        <v>27</v>
      </c>
      <c r="C113" s="1" t="s">
        <v>307</v>
      </c>
      <c r="E113">
        <f>VALUE(Calorimeter_29032020[[#This Row],[Column1]])</f>
        <v>18.1666666666666</v>
      </c>
      <c r="F113">
        <f>VALUE(Calorimeter_29032020[[#This Row],[Column2]])</f>
        <v>32.388161154141102</v>
      </c>
      <c r="G113">
        <f>VALUE(Calorimeter_29032020[[#This Row],[Column3]])</f>
        <v>19.3237244352494</v>
      </c>
    </row>
    <row r="114" spans="1:7">
      <c r="A114" s="1" t="s">
        <v>340</v>
      </c>
      <c r="B114" s="1" t="s">
        <v>341</v>
      </c>
      <c r="C114" s="1" t="s">
        <v>259</v>
      </c>
      <c r="E114">
        <f>VALUE(Calorimeter_29032020[[#This Row],[Column1]])</f>
        <v>18.3333333333333</v>
      </c>
      <c r="F114">
        <f>VALUE(Calorimeter_29032020[[#This Row],[Column2]])</f>
        <v>32.333602175520603</v>
      </c>
      <c r="G114">
        <f>VALUE(Calorimeter_29032020[[#This Row],[Column3]])</f>
        <v>19.2953794664529</v>
      </c>
    </row>
    <row r="115" spans="1:7">
      <c r="A115" s="1" t="s">
        <v>342</v>
      </c>
      <c r="B115" s="1" t="s">
        <v>343</v>
      </c>
      <c r="C115" s="1" t="s">
        <v>307</v>
      </c>
      <c r="E115">
        <f>VALUE(Calorimeter_29032020[[#This Row],[Column1]])</f>
        <v>18.5</v>
      </c>
      <c r="F115">
        <f>VALUE(Calorimeter_29032020[[#This Row],[Column2]])</f>
        <v>32.251779697060002</v>
      </c>
      <c r="G115">
        <f>VALUE(Calorimeter_29032020[[#This Row],[Column3]])</f>
        <v>19.3237244352494</v>
      </c>
    </row>
    <row r="116" spans="1:7">
      <c r="A116" s="1" t="s">
        <v>344</v>
      </c>
      <c r="B116" s="1" t="s">
        <v>345</v>
      </c>
      <c r="C116" s="1" t="s">
        <v>319</v>
      </c>
      <c r="E116">
        <f>VALUE(Calorimeter_29032020[[#This Row],[Column1]])</f>
        <v>18.6666666666666</v>
      </c>
      <c r="F116">
        <f>VALUE(Calorimeter_29032020[[#This Row],[Column2]])</f>
        <v>32.279051748140198</v>
      </c>
      <c r="G116">
        <f>VALUE(Calorimeter_29032020[[#This Row],[Column3]])</f>
        <v>19.380392810715801</v>
      </c>
    </row>
    <row r="117" spans="1:7">
      <c r="A117" s="1" t="s">
        <v>346</v>
      </c>
      <c r="B117" s="1" t="s">
        <v>347</v>
      </c>
      <c r="C117" s="1" t="s">
        <v>307</v>
      </c>
      <c r="E117">
        <f>VALUE(Calorimeter_29032020[[#This Row],[Column1]])</f>
        <v>18.8333333333333</v>
      </c>
      <c r="F117">
        <f>VALUE(Calorimeter_29032020[[#This Row],[Column2]])</f>
        <v>32.224509730870203</v>
      </c>
      <c r="G117">
        <f>VALUE(Calorimeter_29032020[[#This Row],[Column3]])</f>
        <v>19.3237244352494</v>
      </c>
    </row>
    <row r="118" spans="1:7">
      <c r="A118" s="1" t="s">
        <v>35</v>
      </c>
      <c r="B118" s="1" t="s">
        <v>343</v>
      </c>
      <c r="C118" s="1" t="s">
        <v>319</v>
      </c>
      <c r="E118">
        <f>VALUE(Calorimeter_29032020[[#This Row],[Column1]])</f>
        <v>19</v>
      </c>
      <c r="F118">
        <f>VALUE(Calorimeter_29032020[[#This Row],[Column2]])</f>
        <v>32.251779697060002</v>
      </c>
      <c r="G118">
        <f>VALUE(Calorimeter_29032020[[#This Row],[Column3]])</f>
        <v>19.380392810715801</v>
      </c>
    </row>
    <row r="119" spans="1:7">
      <c r="A119" s="1" t="s">
        <v>348</v>
      </c>
      <c r="B119" s="1" t="s">
        <v>25</v>
      </c>
      <c r="C119" s="1" t="s">
        <v>317</v>
      </c>
      <c r="E119">
        <f>VALUE(Calorimeter_29032020[[#This Row],[Column1]])</f>
        <v>19.1666666666666</v>
      </c>
      <c r="F119">
        <f>VALUE(Calorimeter_29032020[[#This Row],[Column2]])</f>
        <v>32.197241831936999</v>
      </c>
      <c r="G119">
        <f>VALUE(Calorimeter_29032020[[#This Row],[Column3]])</f>
        <v>19.352062208282899</v>
      </c>
    </row>
    <row r="120" spans="1:7">
      <c r="A120" s="1" t="s">
        <v>349</v>
      </c>
      <c r="B120" s="1" t="s">
        <v>25</v>
      </c>
      <c r="C120" s="1" t="s">
        <v>317</v>
      </c>
      <c r="E120">
        <f>VALUE(Calorimeter_29032020[[#This Row],[Column1]])</f>
        <v>19.3333333333333</v>
      </c>
      <c r="F120">
        <f>VALUE(Calorimeter_29032020[[#This Row],[Column2]])</f>
        <v>32.197241831936999</v>
      </c>
      <c r="G120">
        <f>VALUE(Calorimeter_29032020[[#This Row],[Column3]])</f>
        <v>19.352062208282899</v>
      </c>
    </row>
    <row r="121" spans="1:7">
      <c r="A121" s="1" t="s">
        <v>350</v>
      </c>
      <c r="B121" s="1" t="s">
        <v>26</v>
      </c>
      <c r="C121" s="1" t="s">
        <v>317</v>
      </c>
      <c r="E121">
        <f>VALUE(Calorimeter_29032020[[#This Row],[Column1]])</f>
        <v>19.5</v>
      </c>
      <c r="F121">
        <f>VALUE(Calorimeter_29032020[[#This Row],[Column2]])</f>
        <v>32.142712165320702</v>
      </c>
      <c r="G121">
        <f>VALUE(Calorimeter_29032020[[#This Row],[Column3]])</f>
        <v>19.352062208282899</v>
      </c>
    </row>
    <row r="122" spans="1:7">
      <c r="A122" s="1" t="s">
        <v>351</v>
      </c>
      <c r="B122" s="1" t="s">
        <v>352</v>
      </c>
      <c r="C122" s="1" t="s">
        <v>319</v>
      </c>
      <c r="E122">
        <f>VALUE(Calorimeter_29032020[[#This Row],[Column1]])</f>
        <v>19.6666666666666</v>
      </c>
      <c r="F122">
        <f>VALUE(Calorimeter_29032020[[#This Row],[Column2]])</f>
        <v>32.1154503623846</v>
      </c>
      <c r="G122">
        <f>VALUE(Calorimeter_29032020[[#This Row],[Column3]])</f>
        <v>19.380392810715801</v>
      </c>
    </row>
    <row r="123" spans="1:7">
      <c r="A123" s="1" t="s">
        <v>353</v>
      </c>
      <c r="B123" s="1" t="s">
        <v>24</v>
      </c>
      <c r="C123" s="1" t="s">
        <v>317</v>
      </c>
      <c r="E123">
        <f>VALUE(Calorimeter_29032020[[#This Row],[Column1]])</f>
        <v>19.8333333333333</v>
      </c>
      <c r="F123">
        <f>VALUE(Calorimeter_29032020[[#This Row],[Column2]])</f>
        <v>32.088190556199201</v>
      </c>
      <c r="G123">
        <f>VALUE(Calorimeter_29032020[[#This Row],[Column3]])</f>
        <v>19.352062208282899</v>
      </c>
    </row>
    <row r="124" spans="1:7">
      <c r="A124" s="1" t="s">
        <v>36</v>
      </c>
      <c r="B124" s="1" t="s">
        <v>354</v>
      </c>
      <c r="C124" s="1" t="s">
        <v>317</v>
      </c>
      <c r="E124">
        <f>VALUE(Calorimeter_29032020[[#This Row],[Column1]])</f>
        <v>20</v>
      </c>
      <c r="F124">
        <f>VALUE(Calorimeter_29032020[[#This Row],[Column2]])</f>
        <v>32.060932729144703</v>
      </c>
      <c r="G124">
        <f>VALUE(Calorimeter_29032020[[#This Row],[Column3]])</f>
        <v>19.352062208282899</v>
      </c>
    </row>
    <row r="126" spans="1:7">
      <c r="E126">
        <v>0</v>
      </c>
      <c r="F126">
        <v>19.719809834874599</v>
      </c>
      <c r="G126">
        <v>19.096761080895799</v>
      </c>
    </row>
    <row r="127" spans="1:7">
      <c r="E127">
        <v>1</v>
      </c>
      <c r="F127">
        <v>21.123907025272</v>
      </c>
      <c r="G127">
        <v>19.096761080895799</v>
      </c>
    </row>
    <row r="128" spans="1:7" ht="14" customHeight="1">
      <c r="E128">
        <v>2</v>
      </c>
      <c r="F128">
        <v>22.513827059861299</v>
      </c>
      <c r="G128">
        <v>19.1251571281751</v>
      </c>
    </row>
    <row r="129" spans="5:7">
      <c r="E129">
        <v>3</v>
      </c>
      <c r="F129">
        <v>23.8098903900284</v>
      </c>
      <c r="G129">
        <v>19.096761080895799</v>
      </c>
    </row>
    <row r="130" spans="5:7">
      <c r="E130">
        <v>4</v>
      </c>
      <c r="F130">
        <v>25.398571660010798</v>
      </c>
      <c r="G130">
        <v>19.181927128896302</v>
      </c>
    </row>
    <row r="131" spans="5:7">
      <c r="E131">
        <v>5</v>
      </c>
      <c r="F131">
        <v>26.815780058441302</v>
      </c>
      <c r="G131">
        <v>19.181927128896302</v>
      </c>
    </row>
    <row r="132" spans="5:7">
      <c r="E132">
        <v>6</v>
      </c>
      <c r="F132">
        <v>28.0388944654078</v>
      </c>
      <c r="G132">
        <v>19.1251571281751</v>
      </c>
    </row>
    <row r="133" spans="5:7">
      <c r="E133">
        <v>7</v>
      </c>
      <c r="F133">
        <v>29.3692735087511</v>
      </c>
      <c r="G133">
        <v>19.181927128896302</v>
      </c>
    </row>
    <row r="134" spans="5:7">
      <c r="E134">
        <v>8</v>
      </c>
      <c r="F134">
        <v>30.8360935925758</v>
      </c>
      <c r="G134">
        <v>19.096761080895799</v>
      </c>
    </row>
    <row r="135" spans="5:7">
      <c r="E135">
        <v>9</v>
      </c>
      <c r="F135">
        <v>32.033676863603802</v>
      </c>
      <c r="G135">
        <v>19.238667840708398</v>
      </c>
    </row>
    <row r="136" spans="5:7">
      <c r="E136">
        <v>10</v>
      </c>
      <c r="F136">
        <v>33.317109164901602</v>
      </c>
      <c r="G136">
        <v>19.181927128896302</v>
      </c>
    </row>
    <row r="137" spans="5:7">
      <c r="E137">
        <v>11</v>
      </c>
      <c r="F137">
        <v>33.371846267458203</v>
      </c>
      <c r="G137">
        <v>19.238667840708398</v>
      </c>
    </row>
    <row r="138" spans="5:7">
      <c r="E138">
        <v>12</v>
      </c>
      <c r="F138">
        <v>33.235024283507201</v>
      </c>
      <c r="G138">
        <v>19.181927128896302</v>
      </c>
    </row>
    <row r="139" spans="5:7">
      <c r="E139">
        <v>13</v>
      </c>
      <c r="F139">
        <v>33.207668124510498</v>
      </c>
      <c r="G139">
        <v>19.238667840708398</v>
      </c>
    </row>
    <row r="140" spans="5:7">
      <c r="E140">
        <v>14</v>
      </c>
      <c r="F140">
        <v>32.988914719102198</v>
      </c>
      <c r="G140">
        <v>19.2953794664529</v>
      </c>
    </row>
    <row r="141" spans="5:7">
      <c r="E141">
        <v>15</v>
      </c>
      <c r="F141">
        <v>32.824957781076499</v>
      </c>
      <c r="G141">
        <v>19.3237244352494</v>
      </c>
    </row>
    <row r="142" spans="5:7">
      <c r="E142">
        <v>16</v>
      </c>
      <c r="F142">
        <v>32.688394701711502</v>
      </c>
      <c r="G142">
        <v>19.352062208282899</v>
      </c>
    </row>
    <row r="143" spans="5:7">
      <c r="E143">
        <v>17</v>
      </c>
      <c r="F143">
        <v>32.524596938995103</v>
      </c>
      <c r="G143">
        <v>19.3237244352494</v>
      </c>
    </row>
    <row r="144" spans="5:7">
      <c r="E144">
        <v>18</v>
      </c>
      <c r="F144">
        <v>32.4154438942832</v>
      </c>
      <c r="G144">
        <v>19.380392810715801</v>
      </c>
    </row>
    <row r="145" spans="5:7">
      <c r="E145">
        <v>19</v>
      </c>
      <c r="F145">
        <v>32.251779697060002</v>
      </c>
      <c r="G145">
        <v>19.380392810715801</v>
      </c>
    </row>
    <row r="146" spans="5:7">
      <c r="E146">
        <v>20</v>
      </c>
      <c r="F146">
        <v>32.060932729144703</v>
      </c>
      <c r="G146">
        <v>19.352062208282899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D331B-C6CF-4CE2-9180-293ADF5ACF57}">
  <dimension ref="A1:V32"/>
  <sheetViews>
    <sheetView workbookViewId="0">
      <selection activeCell="L32" sqref="L32:N32"/>
    </sheetView>
  </sheetViews>
  <sheetFormatPr defaultRowHeight="14.5"/>
  <cols>
    <col min="1" max="1" width="10.54296875" bestFit="1" customWidth="1"/>
    <col min="2" max="3" width="11.81640625" bestFit="1" customWidth="1"/>
  </cols>
  <sheetData>
    <row r="1" spans="1:22">
      <c r="A1" t="s">
        <v>0</v>
      </c>
      <c r="B1" t="s">
        <v>1</v>
      </c>
      <c r="C1" t="s">
        <v>47</v>
      </c>
      <c r="D1" t="s">
        <v>146</v>
      </c>
      <c r="E1" t="s">
        <v>147</v>
      </c>
      <c r="F1" t="s">
        <v>149</v>
      </c>
    </row>
    <row r="2" spans="1:22">
      <c r="A2" s="1" t="s">
        <v>2</v>
      </c>
      <c r="B2" s="1" t="s">
        <v>3</v>
      </c>
      <c r="C2" s="1" t="s">
        <v>48</v>
      </c>
      <c r="G2" t="s">
        <v>144</v>
      </c>
      <c r="J2">
        <v>29.1</v>
      </c>
      <c r="K2" t="s">
        <v>45</v>
      </c>
      <c r="L2" s="42" t="s">
        <v>40</v>
      </c>
      <c r="M2" s="24" t="s">
        <v>43</v>
      </c>
      <c r="N2" s="25"/>
      <c r="O2" s="20" t="s">
        <v>5</v>
      </c>
      <c r="P2" s="33" t="s">
        <v>5</v>
      </c>
      <c r="Q2" s="32" t="s">
        <v>5</v>
      </c>
      <c r="R2" s="33" t="s">
        <v>5</v>
      </c>
      <c r="S2" s="39" t="s">
        <v>129</v>
      </c>
      <c r="T2" s="42" t="s">
        <v>131</v>
      </c>
      <c r="U2" s="47" t="s">
        <v>154</v>
      </c>
      <c r="V2" s="47" t="s">
        <v>155</v>
      </c>
    </row>
    <row r="3" spans="1:22">
      <c r="A3" s="1" t="s">
        <v>4</v>
      </c>
      <c r="B3" s="1" t="s">
        <v>5</v>
      </c>
      <c r="C3" s="1" t="s">
        <v>5</v>
      </c>
      <c r="D3" t="s">
        <v>41</v>
      </c>
      <c r="E3" t="s">
        <v>42</v>
      </c>
      <c r="J3">
        <f>J2/1000</f>
        <v>2.9100000000000001E-2</v>
      </c>
      <c r="K3" t="s">
        <v>127</v>
      </c>
      <c r="L3" s="34" t="s">
        <v>4</v>
      </c>
      <c r="M3" s="26" t="s">
        <v>41</v>
      </c>
      <c r="N3" s="27" t="s">
        <v>42</v>
      </c>
      <c r="O3" s="22" t="s">
        <v>50</v>
      </c>
      <c r="P3" s="36" t="s">
        <v>51</v>
      </c>
      <c r="Q3" s="27" t="s">
        <v>126</v>
      </c>
      <c r="R3" s="37" t="s">
        <v>130</v>
      </c>
      <c r="S3" s="26" t="s">
        <v>128</v>
      </c>
      <c r="T3" s="34" t="s">
        <v>46</v>
      </c>
      <c r="U3" s="49" t="s">
        <v>138</v>
      </c>
      <c r="V3" s="49"/>
    </row>
    <row r="4" spans="1:22">
      <c r="A4">
        <v>0</v>
      </c>
      <c r="B4">
        <v>21.987148155364267</v>
      </c>
      <c r="C4">
        <v>21.820462595743479</v>
      </c>
      <c r="D4">
        <v>5.16</v>
      </c>
      <c r="E4">
        <v>1.8460000000000001</v>
      </c>
      <c r="I4" t="s">
        <v>145</v>
      </c>
      <c r="J4">
        <v>100</v>
      </c>
      <c r="K4" t="s">
        <v>45</v>
      </c>
      <c r="L4" s="53">
        <v>0</v>
      </c>
      <c r="M4" s="28">
        <v>5.16</v>
      </c>
      <c r="N4" s="31">
        <v>1.8460000000000001</v>
      </c>
      <c r="O4" s="44">
        <v>21.987148155364267</v>
      </c>
      <c r="P4" s="35">
        <v>21.820462595743479</v>
      </c>
      <c r="Q4" s="29">
        <f>O4-P4</f>
        <v>0.16668555962078813</v>
      </c>
      <c r="R4" s="35">
        <f>O4-$O$4</f>
        <v>0</v>
      </c>
      <c r="S4" s="40">
        <f>L4</f>
        <v>0</v>
      </c>
      <c r="T4" s="35">
        <f t="shared" ref="T4:T25" si="0">M4*N4</f>
        <v>9.5253600000000009</v>
      </c>
      <c r="V4" s="48"/>
    </row>
    <row r="5" spans="1:22">
      <c r="A5">
        <v>1</v>
      </c>
      <c r="B5">
        <v>23.25946649034162</v>
      </c>
      <c r="C5">
        <v>21.848256154805458</v>
      </c>
      <c r="D5">
        <v>5.71</v>
      </c>
      <c r="E5">
        <v>1.8520000000000001</v>
      </c>
      <c r="J5">
        <f>J4/1000</f>
        <v>0.1</v>
      </c>
      <c r="K5" t="s">
        <v>127</v>
      </c>
      <c r="L5" s="53">
        <f>L4+1</f>
        <v>1</v>
      </c>
      <c r="M5" s="28">
        <v>5.71</v>
      </c>
      <c r="N5" s="31">
        <v>1.8520000000000001</v>
      </c>
      <c r="O5" s="44">
        <v>23.25946649034162</v>
      </c>
      <c r="P5" s="35">
        <v>21.848256154805458</v>
      </c>
      <c r="Q5" s="29">
        <f t="shared" ref="Q5:Q24" si="1">O5-P5</f>
        <v>1.4112103355361612</v>
      </c>
      <c r="R5" s="35">
        <f t="shared" ref="R5:R24" si="2">O5-$O$4</f>
        <v>1.2723183349773528</v>
      </c>
      <c r="S5" s="40">
        <f t="shared" ref="S5:S24" si="3">S4+L5*60</f>
        <v>60</v>
      </c>
      <c r="T5" s="35">
        <f t="shared" si="0"/>
        <v>10.574920000000001</v>
      </c>
      <c r="U5" s="16">
        <f>$M$25*$N$25*S5</f>
        <v>596.07802314049582</v>
      </c>
      <c r="V5" s="38">
        <f>$J$4*$P$29/1000*R5</f>
        <v>531.82906402053345</v>
      </c>
    </row>
    <row r="6" spans="1:22">
      <c r="A6">
        <v>2</v>
      </c>
      <c r="B6">
        <v>24.276615627302863</v>
      </c>
      <c r="C6">
        <v>21.931606426370337</v>
      </c>
      <c r="D6">
        <v>5.29</v>
      </c>
      <c r="E6">
        <v>1.855</v>
      </c>
      <c r="L6" s="53">
        <f t="shared" ref="L6:L24" si="4">L5+1</f>
        <v>2</v>
      </c>
      <c r="M6" s="28">
        <v>5.29</v>
      </c>
      <c r="N6" s="31">
        <v>1.855</v>
      </c>
      <c r="O6" s="44">
        <v>24.276615627302863</v>
      </c>
      <c r="P6" s="35">
        <v>21.931606426370337</v>
      </c>
      <c r="Q6" s="29">
        <f t="shared" si="1"/>
        <v>2.3450092009325267</v>
      </c>
      <c r="R6" s="35">
        <f t="shared" si="2"/>
        <v>2.2894674719385968</v>
      </c>
      <c r="S6" s="40">
        <f t="shared" si="3"/>
        <v>180</v>
      </c>
      <c r="T6" s="35">
        <f t="shared" si="0"/>
        <v>9.8129500000000007</v>
      </c>
      <c r="U6" s="16">
        <f t="shared" ref="U6:U14" si="5">$M$25*$N$25*S6</f>
        <v>1788.2340694214877</v>
      </c>
      <c r="V6" s="38">
        <f t="shared" ref="V6:V14" si="6">$J$4*$P$29/1000*R6</f>
        <v>956.99740327033351</v>
      </c>
    </row>
    <row r="7" spans="1:22">
      <c r="A7">
        <v>3</v>
      </c>
      <c r="B7">
        <v>25.562383220532691</v>
      </c>
      <c r="C7">
        <v>21.848256154805458</v>
      </c>
      <c r="D7">
        <v>5.3</v>
      </c>
      <c r="E7">
        <v>1.86</v>
      </c>
      <c r="L7" s="53">
        <f t="shared" si="4"/>
        <v>3</v>
      </c>
      <c r="M7" s="28">
        <v>5.3</v>
      </c>
      <c r="N7" s="31">
        <v>1.86</v>
      </c>
      <c r="O7" s="44">
        <v>25.562383220532691</v>
      </c>
      <c r="P7" s="35">
        <v>21.848256154805458</v>
      </c>
      <c r="Q7" s="29">
        <f t="shared" si="1"/>
        <v>3.7141270657272329</v>
      </c>
      <c r="R7" s="35">
        <f t="shared" si="2"/>
        <v>3.5752350651684246</v>
      </c>
      <c r="S7" s="40">
        <f t="shared" si="3"/>
        <v>360</v>
      </c>
      <c r="T7" s="35">
        <f t="shared" si="0"/>
        <v>9.8580000000000005</v>
      </c>
      <c r="U7" s="16">
        <f t="shared" si="5"/>
        <v>3576.4681388429753</v>
      </c>
      <c r="V7" s="38">
        <f t="shared" si="6"/>
        <v>1494.4482572404015</v>
      </c>
    </row>
    <row r="8" spans="1:22">
      <c r="A8">
        <v>4</v>
      </c>
      <c r="B8">
        <v>26.652509020210058</v>
      </c>
      <c r="C8">
        <v>21.876044631624417</v>
      </c>
      <c r="D8">
        <v>5.3</v>
      </c>
      <c r="E8">
        <v>1.8640000000000001</v>
      </c>
      <c r="L8" s="53">
        <f t="shared" si="4"/>
        <v>4</v>
      </c>
      <c r="M8" s="28">
        <v>5.3</v>
      </c>
      <c r="N8" s="31">
        <v>1.8640000000000001</v>
      </c>
      <c r="O8" s="44">
        <v>26.652509020210058</v>
      </c>
      <c r="P8" s="35">
        <v>21.876044631624417</v>
      </c>
      <c r="Q8" s="29">
        <f t="shared" si="1"/>
        <v>4.7764643885856408</v>
      </c>
      <c r="R8" s="35">
        <f t="shared" si="2"/>
        <v>4.6653608648457912</v>
      </c>
      <c r="S8" s="40">
        <f t="shared" si="3"/>
        <v>600</v>
      </c>
      <c r="T8" s="35">
        <f t="shared" si="0"/>
        <v>9.8792000000000009</v>
      </c>
      <c r="U8" s="16">
        <f t="shared" si="5"/>
        <v>5960.7802314049586</v>
      </c>
      <c r="V8" s="38">
        <f t="shared" si="6"/>
        <v>1950.1208415055407</v>
      </c>
    </row>
    <row r="9" spans="1:22">
      <c r="A9">
        <v>5</v>
      </c>
      <c r="B9">
        <v>27.957413012357517</v>
      </c>
      <c r="C9">
        <v>21.931606426370337</v>
      </c>
      <c r="D9">
        <v>5.31</v>
      </c>
      <c r="E9">
        <v>1.867</v>
      </c>
      <c r="L9" s="53">
        <f t="shared" si="4"/>
        <v>5</v>
      </c>
      <c r="M9" s="28">
        <v>5.31</v>
      </c>
      <c r="N9" s="29">
        <v>1.867</v>
      </c>
      <c r="O9" s="44">
        <v>27.957413012357517</v>
      </c>
      <c r="P9" s="35">
        <v>21.931606426370337</v>
      </c>
      <c r="Q9" s="29">
        <f t="shared" si="1"/>
        <v>6.0258065859871799</v>
      </c>
      <c r="R9" s="35">
        <f t="shared" si="2"/>
        <v>5.9702648569932499</v>
      </c>
      <c r="S9" s="40">
        <f t="shared" si="3"/>
        <v>900</v>
      </c>
      <c r="T9" s="35">
        <f t="shared" si="0"/>
        <v>9.9137699999999995</v>
      </c>
      <c r="U9" s="16">
        <f t="shared" si="5"/>
        <v>8941.1703471074379</v>
      </c>
      <c r="V9" s="38">
        <f t="shared" si="6"/>
        <v>2495.5707102231786</v>
      </c>
    </row>
    <row r="10" spans="1:22">
      <c r="A10">
        <v>6</v>
      </c>
      <c r="B10">
        <v>29.097793034347568</v>
      </c>
      <c r="C10">
        <v>21.903828048166915</v>
      </c>
      <c r="D10">
        <v>5.28</v>
      </c>
      <c r="E10">
        <v>1.869</v>
      </c>
      <c r="L10" s="53">
        <f t="shared" si="4"/>
        <v>6</v>
      </c>
      <c r="M10" s="28">
        <v>5.28</v>
      </c>
      <c r="N10" s="29">
        <v>1.869</v>
      </c>
      <c r="O10" s="44">
        <v>29.097793034347568</v>
      </c>
      <c r="P10" s="35">
        <v>21.903828048166915</v>
      </c>
      <c r="Q10" s="29">
        <f t="shared" si="1"/>
        <v>7.1939649861806529</v>
      </c>
      <c r="R10" s="35">
        <f t="shared" si="2"/>
        <v>7.110644878983301</v>
      </c>
      <c r="S10" s="40">
        <f t="shared" si="3"/>
        <v>1260</v>
      </c>
      <c r="T10" s="35">
        <f t="shared" si="0"/>
        <v>9.8683200000000006</v>
      </c>
      <c r="U10" s="16">
        <f t="shared" si="5"/>
        <v>12517.638485950412</v>
      </c>
      <c r="V10" s="38">
        <f t="shared" si="6"/>
        <v>2972.24955941502</v>
      </c>
    </row>
    <row r="11" spans="1:22">
      <c r="A11">
        <v>7</v>
      </c>
      <c r="B11">
        <v>30.265410433857031</v>
      </c>
      <c r="C11">
        <v>21.959379788142996</v>
      </c>
      <c r="D11">
        <v>5.29</v>
      </c>
      <c r="E11">
        <v>1.871</v>
      </c>
      <c r="L11" s="53">
        <f t="shared" si="4"/>
        <v>7</v>
      </c>
      <c r="M11" s="28">
        <v>5.29</v>
      </c>
      <c r="N11" s="29">
        <v>1.871</v>
      </c>
      <c r="O11" s="44">
        <v>30.265410433857031</v>
      </c>
      <c r="P11" s="35">
        <v>21.959379788142996</v>
      </c>
      <c r="Q11" s="29">
        <f t="shared" si="1"/>
        <v>8.3060306457140349</v>
      </c>
      <c r="R11" s="35">
        <f t="shared" si="2"/>
        <v>8.2782622784927646</v>
      </c>
      <c r="S11" s="40">
        <f t="shared" si="3"/>
        <v>1680</v>
      </c>
      <c r="T11" s="35">
        <f t="shared" si="0"/>
        <v>9.8975899999999992</v>
      </c>
      <c r="U11" s="16">
        <f t="shared" si="5"/>
        <v>16690.184647933886</v>
      </c>
      <c r="V11" s="38">
        <f t="shared" si="6"/>
        <v>3460.3136324099755</v>
      </c>
    </row>
    <row r="12" spans="1:22">
      <c r="A12">
        <v>8</v>
      </c>
      <c r="B12">
        <v>31.461725620633008</v>
      </c>
      <c r="C12">
        <v>21.987148155364267</v>
      </c>
      <c r="D12">
        <v>5.3</v>
      </c>
      <c r="E12">
        <v>1.875</v>
      </c>
      <c r="L12" s="53">
        <f t="shared" si="4"/>
        <v>8</v>
      </c>
      <c r="M12" s="28">
        <v>5.3</v>
      </c>
      <c r="N12" s="29">
        <v>1.875</v>
      </c>
      <c r="O12" s="44">
        <v>31.461725620633008</v>
      </c>
      <c r="P12" s="35">
        <v>21.987148155364267</v>
      </c>
      <c r="Q12" s="29">
        <f t="shared" si="1"/>
        <v>9.4745774652687409</v>
      </c>
      <c r="R12" s="35">
        <f t="shared" si="2"/>
        <v>9.4745774652687409</v>
      </c>
      <c r="S12" s="40">
        <f t="shared" si="3"/>
        <v>2160</v>
      </c>
      <c r="T12" s="35">
        <f t="shared" si="0"/>
        <v>9.9375</v>
      </c>
      <c r="U12" s="16">
        <f t="shared" si="5"/>
        <v>21458.80883305785</v>
      </c>
      <c r="V12" s="38">
        <f t="shared" si="6"/>
        <v>3960.3733804823337</v>
      </c>
    </row>
    <row r="13" spans="1:22">
      <c r="A13">
        <v>9</v>
      </c>
      <c r="B13">
        <v>32.497305329876994</v>
      </c>
      <c r="C13">
        <v>21.959379788142996</v>
      </c>
      <c r="D13">
        <v>5.32</v>
      </c>
      <c r="E13">
        <v>1.883</v>
      </c>
      <c r="L13" s="53">
        <f t="shared" si="4"/>
        <v>9</v>
      </c>
      <c r="M13" s="28">
        <v>5.32</v>
      </c>
      <c r="N13" s="29">
        <v>1.883</v>
      </c>
      <c r="O13" s="44">
        <v>32.497305329876994</v>
      </c>
      <c r="P13" s="35">
        <v>21.959379788142996</v>
      </c>
      <c r="Q13" s="29">
        <f t="shared" si="1"/>
        <v>10.537925541733998</v>
      </c>
      <c r="R13" s="35">
        <f t="shared" si="2"/>
        <v>10.510157174512727</v>
      </c>
      <c r="S13" s="40">
        <f t="shared" si="3"/>
        <v>2700</v>
      </c>
      <c r="T13" s="35">
        <f t="shared" si="0"/>
        <v>10.017560000000001</v>
      </c>
      <c r="U13" s="16">
        <f t="shared" si="5"/>
        <v>26823.511041322312</v>
      </c>
      <c r="V13" s="38">
        <f t="shared" si="6"/>
        <v>4393.2456989463199</v>
      </c>
    </row>
    <row r="14" spans="1:22">
      <c r="A14">
        <v>10</v>
      </c>
      <c r="B14">
        <v>33.810159888943595</v>
      </c>
      <c r="C14">
        <v>22.125915836968201</v>
      </c>
      <c r="D14">
        <v>5.31</v>
      </c>
      <c r="E14">
        <v>1.8819999999999999</v>
      </c>
      <c r="L14" s="53">
        <f t="shared" si="4"/>
        <v>10</v>
      </c>
      <c r="M14" s="28">
        <v>5.31</v>
      </c>
      <c r="N14" s="29">
        <v>1.8819999999999999</v>
      </c>
      <c r="O14" s="44">
        <v>33.810159888943595</v>
      </c>
      <c r="P14" s="35">
        <v>22.125915836968201</v>
      </c>
      <c r="Q14" s="29">
        <f t="shared" si="1"/>
        <v>11.684244051975394</v>
      </c>
      <c r="R14" s="35">
        <f t="shared" si="2"/>
        <v>11.823011733579328</v>
      </c>
      <c r="S14" s="40">
        <f t="shared" si="3"/>
        <v>3300</v>
      </c>
      <c r="T14" s="35">
        <f t="shared" si="0"/>
        <v>9.9934199999999986</v>
      </c>
      <c r="U14" s="16">
        <f t="shared" si="5"/>
        <v>32784.291272727271</v>
      </c>
      <c r="V14" s="38">
        <f t="shared" si="6"/>
        <v>4942.0189046361593</v>
      </c>
    </row>
    <row r="15" spans="1:22">
      <c r="A15">
        <v>11</v>
      </c>
      <c r="B15">
        <v>33.892429748790484</v>
      </c>
      <c r="C15">
        <v>22.070423508082122</v>
      </c>
      <c r="F15" t="s">
        <v>148</v>
      </c>
      <c r="L15" s="53">
        <f t="shared" si="4"/>
        <v>11</v>
      </c>
      <c r="M15" s="28"/>
      <c r="N15" s="29"/>
      <c r="O15" s="44">
        <v>33.892429748790484</v>
      </c>
      <c r="P15" s="35">
        <v>22.070423508082122</v>
      </c>
      <c r="Q15" s="29">
        <f t="shared" si="1"/>
        <v>11.822006240708362</v>
      </c>
      <c r="R15" s="35">
        <f t="shared" si="2"/>
        <v>11.905281593426217</v>
      </c>
      <c r="S15" s="40">
        <f t="shared" si="3"/>
        <v>3960</v>
      </c>
      <c r="T15" s="35"/>
      <c r="U15" s="16"/>
      <c r="V15" s="38"/>
    </row>
    <row r="16" spans="1:22">
      <c r="A16">
        <v>12</v>
      </c>
      <c r="B16">
        <v>33.727917902263869</v>
      </c>
      <c r="C16">
        <v>21.959379788142996</v>
      </c>
      <c r="F16" t="s">
        <v>150</v>
      </c>
      <c r="L16" s="53">
        <f t="shared" si="4"/>
        <v>12</v>
      </c>
      <c r="M16" s="28"/>
      <c r="N16" s="29"/>
      <c r="O16" s="44">
        <v>33.727917902263869</v>
      </c>
      <c r="P16" s="35">
        <v>21.959379788142996</v>
      </c>
      <c r="Q16" s="29">
        <f t="shared" si="1"/>
        <v>11.768538114120872</v>
      </c>
      <c r="R16" s="35">
        <f t="shared" si="2"/>
        <v>11.740769746899602</v>
      </c>
      <c r="S16" s="40">
        <f t="shared" si="3"/>
        <v>4680</v>
      </c>
      <c r="T16" s="35"/>
      <c r="U16" s="16"/>
      <c r="V16" s="38"/>
    </row>
    <row r="17" spans="1:22">
      <c r="A17">
        <v>13</v>
      </c>
      <c r="B17">
        <v>33.59090855206675</v>
      </c>
      <c r="C17">
        <v>22.042669993526236</v>
      </c>
      <c r="L17" s="53">
        <f t="shared" si="4"/>
        <v>13</v>
      </c>
      <c r="M17" s="28"/>
      <c r="N17" s="29"/>
      <c r="O17" s="44">
        <v>33.59090855206675</v>
      </c>
      <c r="P17" s="35">
        <v>22.042669993526236</v>
      </c>
      <c r="Q17" s="29">
        <f t="shared" si="1"/>
        <v>11.548238558540515</v>
      </c>
      <c r="R17" s="35">
        <f t="shared" si="2"/>
        <v>11.603760396702484</v>
      </c>
      <c r="S17" s="40">
        <f t="shared" si="3"/>
        <v>5460</v>
      </c>
      <c r="T17" s="35"/>
      <c r="U17" s="16"/>
      <c r="V17" s="38"/>
    </row>
    <row r="18" spans="1:22">
      <c r="A18">
        <v>14</v>
      </c>
      <c r="B18">
        <v>33.42659461484719</v>
      </c>
      <c r="C18">
        <v>21.848256154805458</v>
      </c>
      <c r="L18" s="53">
        <f t="shared" si="4"/>
        <v>14</v>
      </c>
      <c r="M18" s="28"/>
      <c r="N18" s="29"/>
      <c r="O18" s="44">
        <v>33.42659461484719</v>
      </c>
      <c r="P18" s="35">
        <v>21.848256154805458</v>
      </c>
      <c r="Q18" s="29">
        <f t="shared" si="1"/>
        <v>11.578338460041731</v>
      </c>
      <c r="R18" s="35">
        <f t="shared" si="2"/>
        <v>11.439446459482923</v>
      </c>
      <c r="S18" s="40">
        <f t="shared" si="3"/>
        <v>6300</v>
      </c>
      <c r="T18" s="35"/>
      <c r="U18" s="16"/>
      <c r="V18" s="38"/>
    </row>
    <row r="19" spans="1:22">
      <c r="A19">
        <v>15</v>
      </c>
      <c r="B19">
        <v>33.371846267458203</v>
      </c>
      <c r="C19">
        <v>21.903828048166915</v>
      </c>
      <c r="L19" s="53">
        <f t="shared" si="4"/>
        <v>15</v>
      </c>
      <c r="M19" s="28"/>
      <c r="N19" s="29"/>
      <c r="O19" s="44">
        <v>33.371846267458203</v>
      </c>
      <c r="P19" s="35">
        <v>21.903828048166915</v>
      </c>
      <c r="Q19" s="29">
        <f t="shared" si="1"/>
        <v>11.468018219291288</v>
      </c>
      <c r="R19" s="35">
        <f t="shared" si="2"/>
        <v>11.384698112093936</v>
      </c>
      <c r="S19" s="40">
        <f t="shared" si="3"/>
        <v>7200</v>
      </c>
      <c r="T19" s="35"/>
      <c r="U19" s="16"/>
      <c r="V19" s="38"/>
    </row>
    <row r="20" spans="1:22">
      <c r="A20">
        <v>16</v>
      </c>
      <c r="B20">
        <v>33.180314669937793</v>
      </c>
      <c r="C20">
        <v>21.903828048166915</v>
      </c>
      <c r="L20" s="53">
        <f t="shared" si="4"/>
        <v>16</v>
      </c>
      <c r="M20" s="28"/>
      <c r="N20" s="29"/>
      <c r="O20" s="44">
        <v>33.180314669937793</v>
      </c>
      <c r="P20" s="35">
        <v>21.903828048166915</v>
      </c>
      <c r="Q20" s="29">
        <f t="shared" si="1"/>
        <v>11.276486621770879</v>
      </c>
      <c r="R20" s="35">
        <f t="shared" si="2"/>
        <v>11.193166514573527</v>
      </c>
      <c r="S20" s="40">
        <f t="shared" si="3"/>
        <v>8160</v>
      </c>
      <c r="T20" s="35"/>
      <c r="U20" s="16"/>
      <c r="V20" s="38"/>
    </row>
    <row r="21" spans="1:22">
      <c r="A21">
        <v>17</v>
      </c>
      <c r="B21">
        <v>33.098270355009291</v>
      </c>
      <c r="C21">
        <v>21.931606426370337</v>
      </c>
      <c r="L21" s="53">
        <f t="shared" si="4"/>
        <v>17</v>
      </c>
      <c r="M21" s="28"/>
      <c r="N21" s="31"/>
      <c r="O21" s="44">
        <v>33.098270355009291</v>
      </c>
      <c r="P21" s="35">
        <v>21.931606426370337</v>
      </c>
      <c r="Q21" s="29">
        <f t="shared" si="1"/>
        <v>11.166663928638954</v>
      </c>
      <c r="R21" s="35">
        <f t="shared" si="2"/>
        <v>11.111122199645024</v>
      </c>
      <c r="S21" s="40">
        <f t="shared" si="3"/>
        <v>9180</v>
      </c>
      <c r="T21" s="35"/>
      <c r="U21" s="16"/>
      <c r="V21" s="38"/>
    </row>
    <row r="22" spans="1:22">
      <c r="A22">
        <v>18</v>
      </c>
      <c r="B22">
        <v>32.988914719102205</v>
      </c>
      <c r="C22">
        <v>21.876044631624417</v>
      </c>
      <c r="L22" s="53">
        <f t="shared" si="4"/>
        <v>18</v>
      </c>
      <c r="M22" s="28"/>
      <c r="N22" s="31"/>
      <c r="O22" s="44">
        <v>32.988914719102205</v>
      </c>
      <c r="P22" s="35">
        <v>21.876044631624417</v>
      </c>
      <c r="Q22" s="29">
        <f t="shared" si="1"/>
        <v>11.112870087477788</v>
      </c>
      <c r="R22" s="35">
        <f t="shared" si="2"/>
        <v>11.001766563737938</v>
      </c>
      <c r="S22" s="40">
        <f t="shared" si="3"/>
        <v>10260</v>
      </c>
      <c r="T22" s="35"/>
      <c r="U22" s="16"/>
      <c r="V22" s="38"/>
    </row>
    <row r="23" spans="1:22">
      <c r="A23">
        <v>19</v>
      </c>
      <c r="B23">
        <v>32.770325305314479</v>
      </c>
      <c r="C23">
        <v>21.959379788142996</v>
      </c>
      <c r="L23" s="53">
        <f t="shared" si="4"/>
        <v>19</v>
      </c>
      <c r="M23" s="28"/>
      <c r="N23" s="31"/>
      <c r="O23" s="44">
        <v>32.770325305314479</v>
      </c>
      <c r="P23" s="35">
        <v>21.959379788142996</v>
      </c>
      <c r="Q23" s="29">
        <f t="shared" si="1"/>
        <v>10.810945517171483</v>
      </c>
      <c r="R23" s="35">
        <f t="shared" si="2"/>
        <v>10.783177149950212</v>
      </c>
      <c r="S23" s="40">
        <f t="shared" si="3"/>
        <v>11400</v>
      </c>
      <c r="T23" s="35"/>
      <c r="U23" s="16"/>
      <c r="V23" s="38"/>
    </row>
    <row r="24" spans="1:22">
      <c r="A24">
        <v>20</v>
      </c>
      <c r="B24">
        <v>32.661089259060347</v>
      </c>
      <c r="C24">
        <v>21.931606426370337</v>
      </c>
      <c r="L24" s="34">
        <f t="shared" si="4"/>
        <v>20</v>
      </c>
      <c r="M24" s="26"/>
      <c r="N24" s="27"/>
      <c r="O24" s="22">
        <v>32.661089259060347</v>
      </c>
      <c r="P24" s="36">
        <v>21.931606426370337</v>
      </c>
      <c r="Q24" s="30">
        <f t="shared" si="1"/>
        <v>10.72948283269001</v>
      </c>
      <c r="R24" s="36">
        <f t="shared" si="2"/>
        <v>10.67394110369608</v>
      </c>
      <c r="S24" s="41">
        <f t="shared" si="3"/>
        <v>12600</v>
      </c>
      <c r="T24" s="35"/>
      <c r="U24" s="16"/>
      <c r="V24" s="38"/>
    </row>
    <row r="25" spans="1:22">
      <c r="L25" s="17" t="s">
        <v>125</v>
      </c>
      <c r="M25" s="45">
        <f>AVERAGE(M4:M24)</f>
        <v>5.3245454545454542</v>
      </c>
      <c r="N25" s="46">
        <f>AVERAGE(N4:N24)</f>
        <v>1.8658181818181818</v>
      </c>
      <c r="O25" s="18"/>
      <c r="P25" s="43">
        <f>AVERAGE(P4:P24)</f>
        <v>21.934233658090655</v>
      </c>
      <c r="Q25" s="17"/>
      <c r="R25" s="43">
        <f>R14</f>
        <v>11.823011733579328</v>
      </c>
      <c r="S25" s="50">
        <f>S14</f>
        <v>3300</v>
      </c>
      <c r="T25" s="43">
        <f t="shared" si="0"/>
        <v>9.9346337190082643</v>
      </c>
      <c r="U25" s="52">
        <f t="shared" ref="U25" si="7">T25*S25</f>
        <v>32784.291272727271</v>
      </c>
      <c r="V25" s="38">
        <f t="shared" ref="V25" si="8">(T25*S25-$P$30*$J$3*R25)/($J$5*R25)</f>
        <v>27468.485632770949</v>
      </c>
    </row>
    <row r="26" spans="1:22">
      <c r="B26" t="s">
        <v>153</v>
      </c>
      <c r="F26">
        <v>1.85</v>
      </c>
      <c r="G26" t="s">
        <v>42</v>
      </c>
    </row>
    <row r="27" spans="1:22">
      <c r="F27">
        <v>9.1999999999999993</v>
      </c>
      <c r="G27" t="s">
        <v>41</v>
      </c>
      <c r="L27" s="2" t="s">
        <v>50</v>
      </c>
      <c r="M27" t="s">
        <v>52</v>
      </c>
    </row>
    <row r="28" spans="1:22">
      <c r="B28" t="s">
        <v>151</v>
      </c>
      <c r="L28" s="2" t="s">
        <v>51</v>
      </c>
      <c r="M28" t="s">
        <v>53</v>
      </c>
    </row>
    <row r="29" spans="1:22">
      <c r="L29" s="2" t="s">
        <v>132</v>
      </c>
      <c r="M29" t="s">
        <v>135</v>
      </c>
      <c r="P29" s="2">
        <v>4180</v>
      </c>
      <c r="Q29" t="s">
        <v>134</v>
      </c>
    </row>
    <row r="30" spans="1:22">
      <c r="L30" s="2" t="s">
        <v>133</v>
      </c>
      <c r="M30" t="s">
        <v>152</v>
      </c>
      <c r="P30" s="2">
        <v>896</v>
      </c>
      <c r="Q30" t="s">
        <v>134</v>
      </c>
    </row>
    <row r="32" spans="1:22">
      <c r="L32" s="58" t="s">
        <v>156</v>
      </c>
      <c r="N32" t="s">
        <v>157</v>
      </c>
    </row>
  </sheetData>
  <phoneticPr fontId="9" type="noConversion"/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61B22-2F54-4623-807D-C8515116805E}">
  <dimension ref="A1:I724"/>
  <sheetViews>
    <sheetView workbookViewId="0">
      <selection activeCell="F21" sqref="F21:H21"/>
    </sheetView>
  </sheetViews>
  <sheetFormatPr defaultRowHeight="14.5"/>
  <cols>
    <col min="1" max="3" width="11.81640625" bestFit="1" customWidth="1"/>
  </cols>
  <sheetData>
    <row r="1" spans="1:3">
      <c r="A1" t="s">
        <v>0</v>
      </c>
      <c r="B1" t="s">
        <v>1</v>
      </c>
      <c r="C1" t="s">
        <v>47</v>
      </c>
    </row>
    <row r="2" spans="1:3">
      <c r="A2" s="1" t="s">
        <v>2</v>
      </c>
      <c r="B2" s="1" t="s">
        <v>3</v>
      </c>
      <c r="C2" s="1" t="s">
        <v>48</v>
      </c>
    </row>
    <row r="3" spans="1:3">
      <c r="A3" s="1" t="s">
        <v>4</v>
      </c>
      <c r="B3" s="1" t="s">
        <v>5</v>
      </c>
      <c r="C3" s="1" t="s">
        <v>5</v>
      </c>
    </row>
    <row r="4" spans="1:3">
      <c r="A4">
        <v>0</v>
      </c>
      <c r="B4">
        <v>67.145971704469048</v>
      </c>
      <c r="C4">
        <v>20.339543721086834</v>
      </c>
    </row>
    <row r="5" spans="1:3">
      <c r="A5">
        <v>0.16666666666666666</v>
      </c>
      <c r="B5">
        <v>67.650707111616342</v>
      </c>
      <c r="C5">
        <v>20.367638886690067</v>
      </c>
    </row>
    <row r="6" spans="1:3">
      <c r="A6">
        <v>0.33333333333333331</v>
      </c>
      <c r="B6">
        <v>67.4664713143368</v>
      </c>
      <c r="C6">
        <v>20.339543721086834</v>
      </c>
    </row>
    <row r="7" spans="1:3">
      <c r="A7">
        <v>0.5</v>
      </c>
      <c r="B7">
        <v>67.374652935159531</v>
      </c>
      <c r="C7">
        <v>20.367638886690067</v>
      </c>
    </row>
    <row r="8" spans="1:3">
      <c r="A8">
        <v>0.66666666666666663</v>
      </c>
      <c r="B8">
        <v>67.191609674200919</v>
      </c>
      <c r="C8">
        <v>20.395727760613184</v>
      </c>
    </row>
    <row r="9" spans="1:3">
      <c r="A9">
        <v>0.83333333333333337</v>
      </c>
      <c r="B9">
        <v>66.963907136728864</v>
      </c>
      <c r="C9">
        <v>20.423810366560151</v>
      </c>
    </row>
    <row r="10" spans="1:3">
      <c r="A10">
        <v>1</v>
      </c>
      <c r="B10">
        <v>66.692257500276284</v>
      </c>
      <c r="C10">
        <v>20.395727760613184</v>
      </c>
    </row>
    <row r="11" spans="1:3">
      <c r="A11">
        <v>1.1666666666666667</v>
      </c>
      <c r="B11">
        <v>66.512110237560336</v>
      </c>
      <c r="C11">
        <v>20.395727760613184</v>
      </c>
    </row>
    <row r="12" spans="1:3">
      <c r="A12">
        <v>1.3333333333333333</v>
      </c>
      <c r="B12">
        <v>66.28798313087735</v>
      </c>
      <c r="C12">
        <v>20.451886728198481</v>
      </c>
    </row>
    <row r="13" spans="1:3">
      <c r="A13">
        <v>1.5</v>
      </c>
      <c r="B13">
        <v>66.065015588113383</v>
      </c>
      <c r="C13">
        <v>20.423810366560151</v>
      </c>
    </row>
    <row r="14" spans="1:3">
      <c r="A14">
        <v>1.6666666666666667</v>
      </c>
      <c r="B14">
        <v>65.887465923312135</v>
      </c>
      <c r="C14">
        <v>20.423810366560151</v>
      </c>
    </row>
    <row r="15" spans="1:3">
      <c r="A15">
        <v>1.8333333333333333</v>
      </c>
      <c r="B15">
        <v>65.71064049206592</v>
      </c>
      <c r="C15">
        <v>20.423810366560151</v>
      </c>
    </row>
    <row r="16" spans="1:3">
      <c r="A16">
        <v>2</v>
      </c>
      <c r="B16">
        <v>65.53453153238344</v>
      </c>
      <c r="C16">
        <v>20.423810366560151</v>
      </c>
    </row>
    <row r="17" spans="1:9">
      <c r="A17">
        <v>2.1666666666666665</v>
      </c>
      <c r="B17">
        <v>65.402915390428348</v>
      </c>
      <c r="C17">
        <v>20.451886728198481</v>
      </c>
    </row>
    <row r="18" spans="1:9">
      <c r="A18">
        <v>2.3333333333333335</v>
      </c>
      <c r="B18">
        <v>65.184432532648827</v>
      </c>
      <c r="C18">
        <v>20.423810366560151</v>
      </c>
    </row>
    <row r="19" spans="1:9">
      <c r="A19">
        <v>2.5</v>
      </c>
      <c r="B19">
        <v>65.053864124390614</v>
      </c>
      <c r="C19">
        <v>20.395727760613184</v>
      </c>
      <c r="F19" t="s">
        <v>143</v>
      </c>
      <c r="H19">
        <f>108.1-0.4-0.2</f>
        <v>107.49999999999999</v>
      </c>
      <c r="I19" t="s">
        <v>45</v>
      </c>
    </row>
    <row r="20" spans="1:9">
      <c r="A20">
        <v>2.6666666666666665</v>
      </c>
      <c r="B20">
        <v>64.923682902716578</v>
      </c>
      <c r="C20">
        <v>20.395727760613184</v>
      </c>
    </row>
    <row r="21" spans="1:9">
      <c r="A21">
        <v>2.8333333333333335</v>
      </c>
      <c r="B21">
        <v>64.621415285619008</v>
      </c>
      <c r="C21">
        <v>20.367638886690067</v>
      </c>
      <c r="F21" s="58" t="s">
        <v>156</v>
      </c>
      <c r="H21" t="s">
        <v>157</v>
      </c>
    </row>
    <row r="22" spans="1:9">
      <c r="A22">
        <v>3</v>
      </c>
      <c r="B22">
        <v>64.578402680359616</v>
      </c>
      <c r="C22">
        <v>20.395727760613184</v>
      </c>
    </row>
    <row r="23" spans="1:9">
      <c r="A23">
        <v>3.1666666666666665</v>
      </c>
      <c r="B23">
        <v>64.40676905477747</v>
      </c>
      <c r="C23">
        <v>20.423810366560151</v>
      </c>
    </row>
    <row r="24" spans="1:9">
      <c r="A24">
        <v>3.3333333333333335</v>
      </c>
      <c r="B24">
        <v>64.193156661979032</v>
      </c>
      <c r="C24">
        <v>20.339543721086834</v>
      </c>
    </row>
    <row r="25" spans="1:9">
      <c r="A25">
        <v>3.5</v>
      </c>
      <c r="B25">
        <v>64.065479875833518</v>
      </c>
      <c r="C25">
        <v>20.367638886690067</v>
      </c>
    </row>
    <row r="26" spans="1:9">
      <c r="A26">
        <v>3.6666666666666665</v>
      </c>
      <c r="B26">
        <v>63.980564686240385</v>
      </c>
      <c r="C26">
        <v>20.367638886690067</v>
      </c>
    </row>
    <row r="27" spans="1:9">
      <c r="A27">
        <v>3.8333333333333335</v>
      </c>
      <c r="B27">
        <v>63.853493803836919</v>
      </c>
      <c r="C27">
        <v>20.339543721086834</v>
      </c>
    </row>
    <row r="28" spans="1:9">
      <c r="A28">
        <v>4</v>
      </c>
      <c r="B28">
        <v>63.684625146502199</v>
      </c>
      <c r="C28">
        <v>20.339543721086834</v>
      </c>
    </row>
    <row r="29" spans="1:9">
      <c r="A29">
        <v>4.166666666666667</v>
      </c>
      <c r="B29">
        <v>63.558389442805741</v>
      </c>
      <c r="C29">
        <v>20.339543721086834</v>
      </c>
    </row>
    <row r="30" spans="1:9">
      <c r="A30">
        <v>4.333333333333333</v>
      </c>
      <c r="B30">
        <v>63.348780458173735</v>
      </c>
      <c r="C30">
        <v>20.283334419841026</v>
      </c>
    </row>
    <row r="31" spans="1:9">
      <c r="A31">
        <v>4.5</v>
      </c>
      <c r="B31">
        <v>63.223480967961784</v>
      </c>
      <c r="C31">
        <v>20.283334419841026</v>
      </c>
    </row>
    <row r="32" spans="1:9">
      <c r="A32">
        <v>4.666666666666667</v>
      </c>
      <c r="B32">
        <v>63.056952986330394</v>
      </c>
      <c r="C32">
        <v>20.283334419841026</v>
      </c>
    </row>
    <row r="33" spans="1:3">
      <c r="A33">
        <v>4.833333333333333</v>
      </c>
      <c r="B33">
        <v>62.973917807575425</v>
      </c>
      <c r="C33">
        <v>20.283334419841026</v>
      </c>
    </row>
    <row r="34" spans="1:3">
      <c r="A34">
        <v>5</v>
      </c>
      <c r="B34">
        <v>62.808301201604692</v>
      </c>
      <c r="C34">
        <v>20.255220236606927</v>
      </c>
    </row>
    <row r="35" spans="1:3">
      <c r="A35">
        <v>5.166666666666667</v>
      </c>
      <c r="B35">
        <v>62.766991022070975</v>
      </c>
      <c r="C35">
        <v>20.283334419841026</v>
      </c>
    </row>
    <row r="36" spans="1:3">
      <c r="A36">
        <v>5.333333333333333</v>
      </c>
      <c r="B36">
        <v>62.560999206851697</v>
      </c>
      <c r="C36">
        <v>20.255220236606927</v>
      </c>
    </row>
    <row r="37" spans="1:3">
      <c r="A37">
        <v>5.5</v>
      </c>
      <c r="B37">
        <v>62.437848000628186</v>
      </c>
      <c r="C37">
        <v>20.283334419841026</v>
      </c>
    </row>
    <row r="38" spans="1:3">
      <c r="A38">
        <v>5.666666666666667</v>
      </c>
      <c r="B38">
        <v>62.355930595549076</v>
      </c>
      <c r="C38">
        <v>20.255220236606927</v>
      </c>
    </row>
    <row r="39" spans="1:3">
      <c r="A39">
        <v>5.833333333333333</v>
      </c>
      <c r="B39">
        <v>62.192532628735876</v>
      </c>
      <c r="C39">
        <v>20.227099666509364</v>
      </c>
    </row>
    <row r="40" spans="1:3">
      <c r="A40">
        <v>6</v>
      </c>
      <c r="B40">
        <v>62.11105060707542</v>
      </c>
      <c r="C40">
        <v>20.283334419841026</v>
      </c>
    </row>
    <row r="41" spans="1:3">
      <c r="A41">
        <v>6.166666666666667</v>
      </c>
      <c r="B41">
        <v>61.989096742008414</v>
      </c>
      <c r="C41">
        <v>20.227099666509364</v>
      </c>
    </row>
    <row r="42" spans="1:3">
      <c r="A42">
        <v>6.333333333333333</v>
      </c>
      <c r="B42">
        <v>61.907972564546093</v>
      </c>
      <c r="C42">
        <v>20.283334419841026</v>
      </c>
    </row>
    <row r="43" spans="1:3">
      <c r="A43">
        <v>6.5</v>
      </c>
      <c r="B43">
        <v>61.746149169586808</v>
      </c>
      <c r="C43">
        <v>20.227099666509364</v>
      </c>
    </row>
    <row r="44" spans="1:3">
      <c r="A44">
        <v>6.666666666666667</v>
      </c>
      <c r="B44">
        <v>61.625150691752012</v>
      </c>
      <c r="C44">
        <v>20.227099666509364</v>
      </c>
    </row>
    <row r="45" spans="1:3">
      <c r="A45">
        <v>6.833333333333333</v>
      </c>
      <c r="B45">
        <v>61.504465943893415</v>
      </c>
      <c r="C45">
        <v>20.198972685659875</v>
      </c>
    </row>
    <row r="46" spans="1:3">
      <c r="A46">
        <v>7</v>
      </c>
      <c r="B46">
        <v>61.424182588902298</v>
      </c>
      <c r="C46">
        <v>20.255220236606927</v>
      </c>
    </row>
    <row r="47" spans="1:3">
      <c r="A47">
        <v>7.166666666666667</v>
      </c>
      <c r="B47">
        <v>61.344036949568164</v>
      </c>
      <c r="C47">
        <v>20.198972685659875</v>
      </c>
    </row>
    <row r="48" spans="1:3">
      <c r="A48">
        <v>7.333333333333333</v>
      </c>
      <c r="B48">
        <v>61.224075220748354</v>
      </c>
      <c r="C48">
        <v>20.255220236606927</v>
      </c>
    </row>
    <row r="49" spans="1:3">
      <c r="A49">
        <v>7.5</v>
      </c>
      <c r="B49">
        <v>61.144270904235228</v>
      </c>
      <c r="C49">
        <v>20.227099666509364</v>
      </c>
    </row>
    <row r="50" spans="1:3">
      <c r="A50">
        <v>7.666666666666667</v>
      </c>
      <c r="B50">
        <v>60.98506766728822</v>
      </c>
      <c r="C50">
        <v>20.170839270132639</v>
      </c>
    </row>
    <row r="51" spans="1:3">
      <c r="A51">
        <v>7.833333333333333</v>
      </c>
      <c r="B51">
        <v>60.905667420416883</v>
      </c>
      <c r="C51">
        <v>20.227099666509364</v>
      </c>
    </row>
    <row r="52" spans="1:3">
      <c r="A52">
        <v>8</v>
      </c>
      <c r="B52">
        <v>60.786816915311924</v>
      </c>
      <c r="C52">
        <v>20.198972685659875</v>
      </c>
    </row>
    <row r="53" spans="1:3">
      <c r="A53">
        <v>8.1666666666666661</v>
      </c>
      <c r="B53">
        <v>60.628812573033493</v>
      </c>
      <c r="C53">
        <v>20.170839270132639</v>
      </c>
    </row>
    <row r="54" spans="1:3">
      <c r="A54">
        <v>8.3333333333333339</v>
      </c>
      <c r="B54">
        <v>60.550007377515982</v>
      </c>
      <c r="C54">
        <v>20.198972685659875</v>
      </c>
    </row>
    <row r="55" spans="1:3">
      <c r="A55">
        <v>8.5</v>
      </c>
      <c r="B55">
        <v>60.471332645924782</v>
      </c>
      <c r="C55">
        <v>20.227099666509364</v>
      </c>
    </row>
    <row r="56" spans="1:3">
      <c r="A56">
        <v>8.6666666666666661</v>
      </c>
      <c r="B56">
        <v>60.314372038671607</v>
      </c>
      <c r="C56">
        <v>20.227099666509364</v>
      </c>
    </row>
    <row r="57" spans="1:3">
      <c r="A57">
        <v>8.8333333333333339</v>
      </c>
      <c r="B57">
        <v>60.236084904806852</v>
      </c>
      <c r="C57">
        <v>20.198972685659875</v>
      </c>
    </row>
    <row r="58" spans="1:3">
      <c r="A58">
        <v>9</v>
      </c>
      <c r="B58">
        <v>60.157925718396648</v>
      </c>
      <c r="C58">
        <v>20.198972685659875</v>
      </c>
    </row>
    <row r="59" spans="1:3">
      <c r="A59">
        <v>9.1666666666666661</v>
      </c>
      <c r="B59">
        <v>60.001988713600383</v>
      </c>
      <c r="C59">
        <v>20.227099666509364</v>
      </c>
    </row>
    <row r="60" spans="1:3">
      <c r="A60">
        <v>9.3333333333333339</v>
      </c>
      <c r="B60">
        <v>59.924209667440458</v>
      </c>
      <c r="C60">
        <v>20.170839270132639</v>
      </c>
    </row>
    <row r="61" spans="1:3">
      <c r="A61">
        <v>9.5</v>
      </c>
      <c r="B61">
        <v>59.84655611312386</v>
      </c>
      <c r="C61">
        <v>20.198972685659875</v>
      </c>
    </row>
    <row r="62" spans="1:3">
      <c r="A62">
        <v>9.6666666666666661</v>
      </c>
      <c r="B62">
        <v>59.730309757217384</v>
      </c>
      <c r="C62">
        <v>20.255220236606927</v>
      </c>
    </row>
    <row r="63" spans="1:3">
      <c r="A63">
        <v>9.8333333333333339</v>
      </c>
      <c r="B63">
        <v>59.61434237309706</v>
      </c>
      <c r="C63">
        <v>20.198972685659875</v>
      </c>
    </row>
    <row r="64" spans="1:3">
      <c r="A64">
        <v>10</v>
      </c>
      <c r="B64">
        <v>59.537184776121769</v>
      </c>
      <c r="C64">
        <v>20.227099666509364</v>
      </c>
    </row>
    <row r="65" spans="1:3">
      <c r="A65">
        <v>10.166666666666666</v>
      </c>
      <c r="B65">
        <v>59.421677893724379</v>
      </c>
      <c r="C65">
        <v>20.198972685659875</v>
      </c>
    </row>
    <row r="66" spans="1:3">
      <c r="A66">
        <v>10.333333333333334</v>
      </c>
      <c r="B66">
        <v>59.30644467081104</v>
      </c>
      <c r="C66">
        <v>20.198972685659875</v>
      </c>
    </row>
    <row r="67" spans="1:3">
      <c r="A67">
        <v>10.5</v>
      </c>
      <c r="B67">
        <v>59.229773586836906</v>
      </c>
      <c r="C67">
        <v>20.198972685659875</v>
      </c>
    </row>
    <row r="68" spans="1:3">
      <c r="A68">
        <v>10.666666666666666</v>
      </c>
      <c r="B68">
        <v>59.114992117046214</v>
      </c>
      <c r="C68">
        <v>20.170839270132639</v>
      </c>
    </row>
    <row r="69" spans="1:3">
      <c r="A69">
        <v>10.833333333333334</v>
      </c>
      <c r="B69">
        <v>59.038620407052605</v>
      </c>
      <c r="C69">
        <v>20.198972685659875</v>
      </c>
    </row>
    <row r="70" spans="1:3">
      <c r="A70">
        <v>11</v>
      </c>
      <c r="B70">
        <v>58.962367449981237</v>
      </c>
      <c r="C70">
        <v>20.227099666509364</v>
      </c>
    </row>
    <row r="71" spans="1:3">
      <c r="A71">
        <v>11.166666666666666</v>
      </c>
      <c r="B71">
        <v>58.848209442162243</v>
      </c>
      <c r="C71">
        <v>20.170839270132639</v>
      </c>
    </row>
    <row r="72" spans="1:3">
      <c r="A72">
        <v>11.333333333333334</v>
      </c>
      <c r="B72">
        <v>58.734315467813886</v>
      </c>
      <c r="C72">
        <v>20.142699395964328</v>
      </c>
    </row>
    <row r="73" spans="1:3">
      <c r="A73">
        <v>11.5</v>
      </c>
      <c r="B73">
        <v>58.696409159308118</v>
      </c>
      <c r="C73">
        <v>20.198972685659875</v>
      </c>
    </row>
    <row r="74" spans="1:3">
      <c r="A74">
        <v>11.666666666666666</v>
      </c>
      <c r="B74">
        <v>58.582864316229127</v>
      </c>
      <c r="C74">
        <v>20.198972685659875</v>
      </c>
    </row>
    <row r="75" spans="1:3">
      <c r="A75">
        <v>11.833333333333334</v>
      </c>
      <c r="B75">
        <v>58.507312137107597</v>
      </c>
      <c r="C75">
        <v>20.198972685659875</v>
      </c>
    </row>
    <row r="76" spans="1:3">
      <c r="A76">
        <v>12</v>
      </c>
      <c r="B76">
        <v>58.356551846997071</v>
      </c>
      <c r="C76">
        <v>20.142699395964328</v>
      </c>
    </row>
    <row r="77" spans="1:3">
      <c r="A77">
        <v>12.166666666666666</v>
      </c>
      <c r="B77">
        <v>58.243780563046116</v>
      </c>
      <c r="C77">
        <v>20.170839270132639</v>
      </c>
    </row>
    <row r="78" spans="1:3">
      <c r="A78">
        <v>12.333333333333334</v>
      </c>
      <c r="B78">
        <v>58.206246717437274</v>
      </c>
      <c r="C78">
        <v>20.198972685659875</v>
      </c>
    </row>
    <row r="79" spans="1:3">
      <c r="A79">
        <v>12.5</v>
      </c>
      <c r="B79">
        <v>58.093813997053878</v>
      </c>
      <c r="C79">
        <v>20.198972685659875</v>
      </c>
    </row>
    <row r="80" spans="1:3">
      <c r="A80">
        <v>12.666666666666666</v>
      </c>
      <c r="B80">
        <v>58.018998870008161</v>
      </c>
      <c r="C80">
        <v>20.227099666509364</v>
      </c>
    </row>
    <row r="81" spans="1:3">
      <c r="A81">
        <v>12.833333333333334</v>
      </c>
      <c r="B81">
        <v>57.981633115290954</v>
      </c>
      <c r="C81">
        <v>20.227099666509364</v>
      </c>
    </row>
    <row r="82" spans="1:3">
      <c r="A82">
        <v>13</v>
      </c>
      <c r="B82">
        <v>57.869702302785505</v>
      </c>
      <c r="C82">
        <v>20.198972685659875</v>
      </c>
    </row>
    <row r="83" spans="1:3">
      <c r="A83">
        <v>13.166666666666666</v>
      </c>
      <c r="B83">
        <v>57.79521982154975</v>
      </c>
      <c r="C83">
        <v>20.227099666509364</v>
      </c>
    </row>
    <row r="84" spans="1:3">
      <c r="A84">
        <v>13.333333333333334</v>
      </c>
      <c r="B84">
        <v>57.683701900079775</v>
      </c>
      <c r="C84">
        <v>20.227099666509364</v>
      </c>
    </row>
    <row r="85" spans="1:3">
      <c r="A85">
        <v>13.5</v>
      </c>
      <c r="B85">
        <v>57.572429402765501</v>
      </c>
      <c r="C85">
        <v>20.142699395964328</v>
      </c>
    </row>
    <row r="86" spans="1:3">
      <c r="A86">
        <v>13.666666666666666</v>
      </c>
      <c r="B86">
        <v>57.424444881848224</v>
      </c>
      <c r="C86">
        <v>20.170839270132639</v>
      </c>
    </row>
    <row r="87" spans="1:3">
      <c r="A87">
        <v>13.833333333333334</v>
      </c>
      <c r="B87">
        <v>57.313738396449651</v>
      </c>
      <c r="C87">
        <v>20.11455303915395</v>
      </c>
    </row>
    <row r="88" spans="1:3">
      <c r="A88">
        <v>14</v>
      </c>
      <c r="B88">
        <v>57.276889598031758</v>
      </c>
      <c r="C88">
        <v>20.142699395964328</v>
      </c>
    </row>
    <row r="89" spans="1:3">
      <c r="A89">
        <v>14.166666666666666</v>
      </c>
      <c r="B89">
        <v>57.203271674405642</v>
      </c>
      <c r="C89">
        <v>20.170839270132639</v>
      </c>
    </row>
    <row r="90" spans="1:3">
      <c r="A90">
        <v>14.333333333333334</v>
      </c>
      <c r="B90">
        <v>57.129759570842076</v>
      </c>
      <c r="C90">
        <v>20.142699395964328</v>
      </c>
    </row>
    <row r="91" spans="1:3">
      <c r="A91">
        <v>14.5</v>
      </c>
      <c r="B91">
        <v>56.983050863947959</v>
      </c>
      <c r="C91">
        <v>20.170839270132639</v>
      </c>
    </row>
    <row r="92" spans="1:3">
      <c r="A92">
        <v>14.666666666666666</v>
      </c>
      <c r="B92">
        <v>56.946439061378364</v>
      </c>
      <c r="C92">
        <v>20.142699395964328</v>
      </c>
    </row>
    <row r="93" spans="1:3">
      <c r="A93">
        <v>14.833333333333334</v>
      </c>
      <c r="B93">
        <v>56.836759584464659</v>
      </c>
      <c r="C93">
        <v>20.227099666509364</v>
      </c>
    </row>
    <row r="94" spans="1:3">
      <c r="A94">
        <v>15</v>
      </c>
      <c r="B94">
        <v>56.763769275187073</v>
      </c>
      <c r="C94">
        <v>20.170839270132639</v>
      </c>
    </row>
    <row r="95" spans="1:3">
      <c r="A95">
        <v>15.166666666666666</v>
      </c>
      <c r="B95">
        <v>56.690881882270673</v>
      </c>
      <c r="C95">
        <v>20.198972685659875</v>
      </c>
    </row>
    <row r="96" spans="1:3">
      <c r="A96">
        <v>15.333333333333334</v>
      </c>
      <c r="B96">
        <v>56.581742723390114</v>
      </c>
      <c r="C96">
        <v>20.170839270132639</v>
      </c>
    </row>
    <row r="97" spans="1:3">
      <c r="A97">
        <v>15.5</v>
      </c>
      <c r="B97">
        <v>56.509110550252231</v>
      </c>
      <c r="C97">
        <v>20.198972685659875</v>
      </c>
    </row>
    <row r="98" spans="1:3">
      <c r="A98">
        <v>15.666666666666666</v>
      </c>
      <c r="B98">
        <v>56.400352019071413</v>
      </c>
      <c r="C98">
        <v>20.11455303915395</v>
      </c>
    </row>
    <row r="99" spans="1:3">
      <c r="A99">
        <v>15.833333333333334</v>
      </c>
      <c r="B99">
        <v>56.364149536916884</v>
      </c>
      <c r="C99">
        <v>20.142699395964328</v>
      </c>
    </row>
    <row r="100" spans="1:3">
      <c r="A100">
        <v>16</v>
      </c>
      <c r="B100">
        <v>56.291819767802828</v>
      </c>
      <c r="C100">
        <v>20.11455303915395</v>
      </c>
    </row>
    <row r="101" spans="1:3">
      <c r="A101">
        <v>16.166666666666668</v>
      </c>
      <c r="B101">
        <v>56.147459401169186</v>
      </c>
      <c r="C101">
        <v>20.11455303915395</v>
      </c>
    </row>
    <row r="102" spans="1:3">
      <c r="A102">
        <v>16.333333333333332</v>
      </c>
      <c r="B102">
        <v>56.075427889674422</v>
      </c>
      <c r="C102">
        <v>20.11455303915395</v>
      </c>
    </row>
    <row r="103" spans="1:3">
      <c r="A103">
        <v>16.5</v>
      </c>
      <c r="B103">
        <v>56.03944910315716</v>
      </c>
      <c r="C103">
        <v>20.11455303915395</v>
      </c>
    </row>
    <row r="104" spans="1:3">
      <c r="A104">
        <v>16.666666666666668</v>
      </c>
      <c r="B104">
        <v>55.93165994373588</v>
      </c>
      <c r="C104">
        <v>20.142699395964328</v>
      </c>
    </row>
    <row r="105" spans="1:3">
      <c r="A105">
        <v>16.833333333333332</v>
      </c>
      <c r="B105">
        <v>55.85992260991344</v>
      </c>
      <c r="C105">
        <v>20.170839270132639</v>
      </c>
    </row>
    <row r="106" spans="1:3">
      <c r="A106">
        <v>17</v>
      </c>
      <c r="B106">
        <v>55.752498652610697</v>
      </c>
      <c r="C106">
        <v>20.11455303915395</v>
      </c>
    </row>
    <row r="107" spans="1:3">
      <c r="A107">
        <v>17.166666666666668</v>
      </c>
      <c r="B107">
        <v>55.645291818868401</v>
      </c>
      <c r="C107">
        <v>20.11455303915395</v>
      </c>
    </row>
    <row r="108" spans="1:3">
      <c r="A108">
        <v>17.333333333333332</v>
      </c>
      <c r="B108">
        <v>55.573940487362556</v>
      </c>
      <c r="C108">
        <v>20.170839270132639</v>
      </c>
    </row>
    <row r="109" spans="1:3">
      <c r="A109">
        <v>17.5</v>
      </c>
      <c r="B109">
        <v>55.502684558781716</v>
      </c>
      <c r="C109">
        <v>20.11455303915395</v>
      </c>
    </row>
    <row r="110" spans="1:3">
      <c r="A110">
        <v>17.666666666666668</v>
      </c>
      <c r="B110">
        <v>55.36045717489948</v>
      </c>
      <c r="C110">
        <v>20.142699395964328</v>
      </c>
    </row>
    <row r="111" spans="1:3">
      <c r="A111">
        <v>17.833333333333332</v>
      </c>
      <c r="B111">
        <v>55.289484857528464</v>
      </c>
      <c r="C111">
        <v>20.11455303915395</v>
      </c>
    </row>
    <row r="112" spans="1:3">
      <c r="A112">
        <v>18</v>
      </c>
      <c r="B112">
        <v>55.21860621890859</v>
      </c>
      <c r="C112">
        <v>20.170839270132639</v>
      </c>
    </row>
    <row r="113" spans="1:3">
      <c r="A113">
        <v>18.166666666666668</v>
      </c>
      <c r="B113">
        <v>55.183201896095603</v>
      </c>
      <c r="C113">
        <v>20.142699395964328</v>
      </c>
    </row>
    <row r="114" spans="1:3">
      <c r="A114">
        <v>18.333333333333332</v>
      </c>
      <c r="B114">
        <v>55.112462978604299</v>
      </c>
      <c r="C114">
        <v>20.142699395964328</v>
      </c>
    </row>
    <row r="115" spans="1:3">
      <c r="A115">
        <v>18.5</v>
      </c>
      <c r="B115">
        <v>55.0065281322441</v>
      </c>
      <c r="C115">
        <v>20.142699395964328</v>
      </c>
    </row>
    <row r="116" spans="1:3">
      <c r="A116">
        <v>18.666666666666668</v>
      </c>
      <c r="B116">
        <v>54.97126258158945</v>
      </c>
      <c r="C116">
        <v>20.142699395964328</v>
      </c>
    </row>
    <row r="117" spans="1:3">
      <c r="A117">
        <v>18.833333333333332</v>
      </c>
      <c r="B117">
        <v>54.830429313076877</v>
      </c>
      <c r="C117">
        <v>20.11455303915395</v>
      </c>
    </row>
    <row r="118" spans="1:3">
      <c r="A118">
        <v>19</v>
      </c>
      <c r="B118">
        <v>54.760149314281854</v>
      </c>
      <c r="C118">
        <v>20.142699395964328</v>
      </c>
    </row>
    <row r="119" spans="1:3">
      <c r="A119">
        <v>19.166666666666668</v>
      </c>
      <c r="B119">
        <v>54.654898952695156</v>
      </c>
      <c r="C119">
        <v>20.11455303915395</v>
      </c>
    </row>
    <row r="120" spans="1:3">
      <c r="A120">
        <v>19.333333333333332</v>
      </c>
      <c r="B120">
        <v>54.619860530759652</v>
      </c>
      <c r="C120">
        <v>20.170839270132639</v>
      </c>
    </row>
    <row r="121" spans="1:3">
      <c r="A121">
        <v>19.5</v>
      </c>
      <c r="B121">
        <v>54.584844539959064</v>
      </c>
      <c r="C121">
        <v>20.170839270132639</v>
      </c>
    </row>
    <row r="122" spans="1:3">
      <c r="A122">
        <v>19.666666666666668</v>
      </c>
      <c r="B122">
        <v>54.479930647985817</v>
      </c>
      <c r="C122">
        <v>20.11455303915395</v>
      </c>
    </row>
    <row r="123" spans="1:3">
      <c r="A123">
        <v>19.833333333333332</v>
      </c>
      <c r="B123">
        <v>54.340356433311022</v>
      </c>
      <c r="C123">
        <v>20.170839270132639</v>
      </c>
    </row>
    <row r="124" spans="1:3">
      <c r="A124">
        <v>20</v>
      </c>
      <c r="B124">
        <v>54.30551807707279</v>
      </c>
      <c r="C124">
        <v>20.170839270132639</v>
      </c>
    </row>
    <row r="125" spans="1:3">
      <c r="A125">
        <v>20.166666666666668</v>
      </c>
      <c r="B125">
        <v>54.270701700249909</v>
      </c>
      <c r="C125">
        <v>20.142699395964328</v>
      </c>
    </row>
    <row r="126" spans="1:3">
      <c r="A126">
        <v>20.333333333333332</v>
      </c>
      <c r="B126">
        <v>54.131654997802549</v>
      </c>
      <c r="C126">
        <v>20.11455303915395</v>
      </c>
    </row>
    <row r="127" spans="1:3">
      <c r="A127">
        <v>20.5</v>
      </c>
      <c r="B127">
        <v>54.096947777160743</v>
      </c>
      <c r="C127">
        <v>20.170839270132639</v>
      </c>
    </row>
    <row r="128" spans="1:3">
      <c r="A128">
        <v>20.666666666666668</v>
      </c>
      <c r="B128">
        <v>53.992956023628395</v>
      </c>
      <c r="C128">
        <v>20.170839270132639</v>
      </c>
    </row>
    <row r="129" spans="1:3">
      <c r="A129">
        <v>20.833333333333332</v>
      </c>
      <c r="B129">
        <v>53.889158111349012</v>
      </c>
      <c r="C129">
        <v>20.11455303915395</v>
      </c>
    </row>
    <row r="130" spans="1:3">
      <c r="A130">
        <v>21</v>
      </c>
      <c r="B130">
        <v>53.820066547908603</v>
      </c>
      <c r="C130">
        <v>20.086400175662707</v>
      </c>
    </row>
    <row r="131" spans="1:3">
      <c r="A131">
        <v>21.166666666666668</v>
      </c>
      <c r="B131">
        <v>53.751060171676734</v>
      </c>
      <c r="C131">
        <v>20.142699395964328</v>
      </c>
    </row>
    <row r="132" spans="1:3">
      <c r="A132">
        <v>21.333333333333332</v>
      </c>
      <c r="B132">
        <v>53.682138600289498</v>
      </c>
      <c r="C132">
        <v>20.142699395964328</v>
      </c>
    </row>
    <row r="133" spans="1:3">
      <c r="A133">
        <v>21.5</v>
      </c>
      <c r="B133">
        <v>53.613301453269997</v>
      </c>
      <c r="C133">
        <v>20.170839270132639</v>
      </c>
    </row>
    <row r="134" spans="1:3">
      <c r="A134">
        <v>21.666666666666668</v>
      </c>
      <c r="B134">
        <v>53.54454835201436</v>
      </c>
      <c r="C134">
        <v>20.142699395964328</v>
      </c>
    </row>
    <row r="135" spans="1:3">
      <c r="A135">
        <v>21.833333333333332</v>
      </c>
      <c r="B135">
        <v>53.441575462314304</v>
      </c>
      <c r="C135">
        <v>20.11455303915395</v>
      </c>
    </row>
    <row r="136" spans="1:3">
      <c r="A136">
        <v>22</v>
      </c>
      <c r="B136">
        <v>53.373030831244051</v>
      </c>
      <c r="C136">
        <v>20.142699395964328</v>
      </c>
    </row>
    <row r="137" spans="1:3">
      <c r="A137">
        <v>22.166666666666668</v>
      </c>
      <c r="B137">
        <v>53.304568935376153</v>
      </c>
      <c r="C137">
        <v>20.170839270132639</v>
      </c>
    </row>
    <row r="138" spans="1:3">
      <c r="A138">
        <v>22.333333333333332</v>
      </c>
      <c r="B138">
        <v>53.270368897340084</v>
      </c>
      <c r="C138">
        <v>20.170839270132639</v>
      </c>
    </row>
    <row r="139" spans="1:3">
      <c r="A139">
        <v>22.5</v>
      </c>
      <c r="B139">
        <v>53.167891869668878</v>
      </c>
      <c r="C139">
        <v>20.142699395964328</v>
      </c>
    </row>
    <row r="140" spans="1:3">
      <c r="A140">
        <v>22.666666666666668</v>
      </c>
      <c r="B140">
        <v>53.099675964523506</v>
      </c>
      <c r="C140">
        <v>20.170839270132639</v>
      </c>
    </row>
    <row r="141" spans="1:3">
      <c r="A141">
        <v>22.833333333333332</v>
      </c>
      <c r="B141">
        <v>53.065598508905232</v>
      </c>
      <c r="C141">
        <v>20.198972685659875</v>
      </c>
    </row>
    <row r="142" spans="1:3">
      <c r="A142">
        <v>23</v>
      </c>
      <c r="B142">
        <v>52.997504364285895</v>
      </c>
      <c r="C142">
        <v>20.170839270132639</v>
      </c>
    </row>
    <row r="143" spans="1:3">
      <c r="A143">
        <v>23.166666666666668</v>
      </c>
      <c r="B143">
        <v>52.861557875565047</v>
      </c>
      <c r="C143">
        <v>20.142699395964328</v>
      </c>
    </row>
    <row r="144" spans="1:3">
      <c r="A144">
        <v>23.333333333333332</v>
      </c>
      <c r="B144">
        <v>52.759808168810309</v>
      </c>
      <c r="C144">
        <v>20.142699395964328</v>
      </c>
    </row>
    <row r="145" spans="1:3">
      <c r="A145">
        <v>23.5</v>
      </c>
      <c r="B145">
        <v>52.759808168810309</v>
      </c>
      <c r="C145">
        <v>20.227099666509364</v>
      </c>
    </row>
    <row r="146" spans="1:3">
      <c r="A146">
        <v>23.666666666666668</v>
      </c>
      <c r="B146">
        <v>52.692074437363004</v>
      </c>
      <c r="C146">
        <v>20.170839270132639</v>
      </c>
    </row>
    <row r="147" spans="1:3">
      <c r="A147">
        <v>23.833333333333332</v>
      </c>
      <c r="B147">
        <v>52.556843954946608</v>
      </c>
      <c r="C147">
        <v>20.142699395964328</v>
      </c>
    </row>
    <row r="148" spans="1:3">
      <c r="A148">
        <v>24</v>
      </c>
      <c r="B148">
        <v>52.523085448382446</v>
      </c>
      <c r="C148">
        <v>20.142699395964328</v>
      </c>
    </row>
    <row r="149" spans="1:3">
      <c r="A149">
        <v>24.166666666666668</v>
      </c>
      <c r="B149">
        <v>52.421927101929384</v>
      </c>
      <c r="C149">
        <v>20.142699395964328</v>
      </c>
    </row>
    <row r="150" spans="1:3">
      <c r="A150">
        <v>24.333333333333332</v>
      </c>
      <c r="B150">
        <v>52.320943601942311</v>
      </c>
      <c r="C150">
        <v>20.11455303915395</v>
      </c>
    </row>
    <row r="151" spans="1:3">
      <c r="A151">
        <v>24.5</v>
      </c>
      <c r="B151">
        <v>52.253717828675981</v>
      </c>
      <c r="C151">
        <v>20.11455303915395</v>
      </c>
    </row>
    <row r="152" spans="1:3">
      <c r="A152">
        <v>24.666666666666668</v>
      </c>
      <c r="B152">
        <v>52.153023149133872</v>
      </c>
      <c r="C152">
        <v>20.11455303915395</v>
      </c>
    </row>
    <row r="153" spans="1:3">
      <c r="A153">
        <v>24.833333333333332</v>
      </c>
      <c r="B153">
        <v>52.253717828675981</v>
      </c>
      <c r="C153">
        <v>20.11455303915395</v>
      </c>
    </row>
    <row r="154" spans="1:3">
      <c r="A154">
        <v>25</v>
      </c>
      <c r="B154">
        <v>52.085988851094584</v>
      </c>
      <c r="C154">
        <v>20.142699395964328</v>
      </c>
    </row>
    <row r="155" spans="1:3">
      <c r="A155">
        <v>25.166666666666668</v>
      </c>
      <c r="B155">
        <v>51.985579786775418</v>
      </c>
      <c r="C155">
        <v>20.11455303915395</v>
      </c>
    </row>
    <row r="156" spans="1:3">
      <c r="A156">
        <v>25.333333333333332</v>
      </c>
      <c r="B156">
        <v>51.91873483957967</v>
      </c>
      <c r="C156">
        <v>20.11455303915395</v>
      </c>
    </row>
    <row r="157" spans="1:3">
      <c r="A157">
        <v>25.5</v>
      </c>
      <c r="B157">
        <v>51.85196504340157</v>
      </c>
      <c r="C157">
        <v>20.170839270132639</v>
      </c>
    </row>
    <row r="158" spans="1:3">
      <c r="A158">
        <v>25.666666666666668</v>
      </c>
      <c r="B158">
        <v>51.818608222376632</v>
      </c>
      <c r="C158">
        <v>20.142699395964328</v>
      </c>
    </row>
    <row r="159" spans="1:3">
      <c r="A159">
        <v>25.833333333333332</v>
      </c>
      <c r="B159">
        <v>51.751950526162581</v>
      </c>
      <c r="C159">
        <v>20.170839270132639</v>
      </c>
    </row>
    <row r="160" spans="1:3">
      <c r="A160">
        <v>26</v>
      </c>
      <c r="B160">
        <v>51.685367147789421</v>
      </c>
      <c r="C160">
        <v>20.142699395964328</v>
      </c>
    </row>
    <row r="161" spans="1:3">
      <c r="A161">
        <v>26.166666666666668</v>
      </c>
      <c r="B161">
        <v>51.585630703413216</v>
      </c>
      <c r="C161">
        <v>20.11455303915395</v>
      </c>
    </row>
    <row r="162" spans="1:3">
      <c r="A162">
        <v>26.333333333333332</v>
      </c>
      <c r="B162">
        <v>51.519231676581967</v>
      </c>
      <c r="C162">
        <v>20.11455303915395</v>
      </c>
    </row>
    <row r="163" spans="1:3">
      <c r="A163">
        <v>26.5</v>
      </c>
      <c r="B163">
        <v>51.419770223363983</v>
      </c>
      <c r="C163">
        <v>20.11455303915395</v>
      </c>
    </row>
    <row r="164" spans="1:3">
      <c r="A164">
        <v>26.666666666666668</v>
      </c>
      <c r="B164">
        <v>51.320472300175147</v>
      </c>
      <c r="C164">
        <v>20.086400175662707</v>
      </c>
    </row>
    <row r="165" spans="1:3">
      <c r="A165">
        <v>26.833333333333332</v>
      </c>
      <c r="B165">
        <v>51.353553505300255</v>
      </c>
      <c r="C165">
        <v>20.11455303915395</v>
      </c>
    </row>
    <row r="166" spans="1:3">
      <c r="A166">
        <v>27</v>
      </c>
      <c r="B166">
        <v>51.287409143948828</v>
      </c>
      <c r="C166">
        <v>20.142699395964328</v>
      </c>
    </row>
    <row r="167" spans="1:3">
      <c r="A167">
        <v>27.166666666666668</v>
      </c>
      <c r="B167">
        <v>51.155336206073386</v>
      </c>
      <c r="C167">
        <v>20.142699395964328</v>
      </c>
    </row>
    <row r="168" spans="1:3">
      <c r="A168">
        <v>27.333333333333332</v>
      </c>
      <c r="B168">
        <v>51.122362693660961</v>
      </c>
      <c r="C168">
        <v>20.11455303915395</v>
      </c>
    </row>
    <row r="169" spans="1:3">
      <c r="A169">
        <v>27.5</v>
      </c>
      <c r="B169">
        <v>51.056469056975907</v>
      </c>
      <c r="C169">
        <v>20.142699395964328</v>
      </c>
    </row>
    <row r="170" spans="1:3">
      <c r="A170">
        <v>27.666666666666668</v>
      </c>
      <c r="B170">
        <v>50.892044552979698</v>
      </c>
      <c r="C170">
        <v>20.086400175662707</v>
      </c>
    </row>
    <row r="171" spans="1:3">
      <c r="A171">
        <v>27.833333333333332</v>
      </c>
      <c r="B171">
        <v>50.957761479212465</v>
      </c>
      <c r="C171">
        <v>20.11455303915395</v>
      </c>
    </row>
    <row r="172" spans="1:3">
      <c r="A172">
        <v>28</v>
      </c>
      <c r="B172">
        <v>50.859212409982803</v>
      </c>
      <c r="C172">
        <v>20.11455303915395</v>
      </c>
    </row>
    <row r="173" spans="1:3">
      <c r="A173">
        <v>28.166666666666668</v>
      </c>
      <c r="B173">
        <v>50.793600569158116</v>
      </c>
      <c r="C173">
        <v>20.170839270132639</v>
      </c>
    </row>
    <row r="174" spans="1:3">
      <c r="A174">
        <v>28.333333333333332</v>
      </c>
      <c r="B174">
        <v>50.728058396139268</v>
      </c>
      <c r="C174">
        <v>20.11455303915395</v>
      </c>
    </row>
    <row r="175" spans="1:3">
      <c r="A175">
        <v>28.5</v>
      </c>
      <c r="B175">
        <v>50.597181816070105</v>
      </c>
      <c r="C175">
        <v>20.086400175662707</v>
      </c>
    </row>
    <row r="176" spans="1:3">
      <c r="A176">
        <v>28.666666666666668</v>
      </c>
      <c r="B176">
        <v>50.531846793694044</v>
      </c>
      <c r="C176">
        <v>20.11455303915395</v>
      </c>
    </row>
    <row r="177" spans="1:3">
      <c r="A177">
        <v>28.833333333333332</v>
      </c>
      <c r="B177">
        <v>50.564505731168957</v>
      </c>
      <c r="C177">
        <v>20.142699395964328</v>
      </c>
    </row>
    <row r="178" spans="1:3">
      <c r="A178">
        <v>29</v>
      </c>
      <c r="B178">
        <v>50.433972484610713</v>
      </c>
      <c r="C178">
        <v>20.11455303915395</v>
      </c>
    </row>
    <row r="179" spans="1:3">
      <c r="A179">
        <v>29.166666666666668</v>
      </c>
      <c r="B179">
        <v>50.336251133474818</v>
      </c>
      <c r="C179">
        <v>20.058240781413819</v>
      </c>
    </row>
    <row r="180" spans="1:3">
      <c r="A180">
        <v>29.333333333333332</v>
      </c>
      <c r="B180">
        <v>50.303711164062818</v>
      </c>
      <c r="C180">
        <v>20.142699395964328</v>
      </c>
    </row>
    <row r="181" spans="1:3">
      <c r="A181">
        <v>29.5</v>
      </c>
      <c r="B181">
        <v>50.206192172528624</v>
      </c>
      <c r="C181">
        <v>20.11455303915395</v>
      </c>
    </row>
    <row r="182" spans="1:3">
      <c r="A182">
        <v>29.666666666666668</v>
      </c>
      <c r="B182">
        <v>50.173719356174452</v>
      </c>
      <c r="C182">
        <v>20.142699395964328</v>
      </c>
    </row>
    <row r="183" spans="1:3">
      <c r="A183">
        <v>29.833333333333332</v>
      </c>
      <c r="B183">
        <v>50.076400927919877</v>
      </c>
      <c r="C183">
        <v>20.11455303915395</v>
      </c>
    </row>
    <row r="184" spans="1:3">
      <c r="A184">
        <v>30</v>
      </c>
      <c r="B184">
        <v>50.043994668433015</v>
      </c>
      <c r="C184">
        <v>20.11455303915395</v>
      </c>
    </row>
    <row r="185" spans="1:3">
      <c r="A185">
        <v>30.166666666666668</v>
      </c>
      <c r="B185">
        <v>49.94687502257387</v>
      </c>
      <c r="C185">
        <v>20.11455303915395</v>
      </c>
    </row>
    <row r="186" spans="1:3">
      <c r="A186">
        <v>30.333333333333332</v>
      </c>
      <c r="B186">
        <v>49.979231752583615</v>
      </c>
      <c r="C186">
        <v>20.11455303915395</v>
      </c>
    </row>
    <row r="187" spans="1:3">
      <c r="A187">
        <v>30.5</v>
      </c>
      <c r="B187">
        <v>49.849903303971701</v>
      </c>
      <c r="C187">
        <v>20.142699395964328</v>
      </c>
    </row>
    <row r="188" spans="1:3">
      <c r="A188">
        <v>30.666666666666668</v>
      </c>
      <c r="B188">
        <v>49.817612099749034</v>
      </c>
      <c r="C188">
        <v>20.142699395964328</v>
      </c>
    </row>
    <row r="189" spans="1:3">
      <c r="A189">
        <v>30.833333333333332</v>
      </c>
      <c r="B189">
        <v>49.688609822754415</v>
      </c>
      <c r="C189">
        <v>20.11455303915395</v>
      </c>
    </row>
    <row r="190" spans="1:3">
      <c r="A190">
        <v>31</v>
      </c>
      <c r="B190">
        <v>49.688609822754415</v>
      </c>
      <c r="C190">
        <v>20.11455303915395</v>
      </c>
    </row>
    <row r="191" spans="1:3">
      <c r="A191">
        <v>31.166666666666668</v>
      </c>
      <c r="B191">
        <v>49.559865874671551</v>
      </c>
      <c r="C191">
        <v>20.142699395964328</v>
      </c>
    </row>
    <row r="192" spans="1:3">
      <c r="A192">
        <v>31.333333333333332</v>
      </c>
      <c r="B192">
        <v>49.49559005527405</v>
      </c>
      <c r="C192">
        <v>20.11455303915395</v>
      </c>
    </row>
    <row r="193" spans="1:3">
      <c r="A193">
        <v>31.5</v>
      </c>
      <c r="B193">
        <v>49.463476059190619</v>
      </c>
      <c r="C193">
        <v>20.086400175662707</v>
      </c>
    </row>
    <row r="194" spans="1:3">
      <c r="A194">
        <v>31.666666666666668</v>
      </c>
      <c r="B194">
        <v>49.431377958080553</v>
      </c>
      <c r="C194">
        <v>20.170839270132639</v>
      </c>
    </row>
    <row r="195" spans="1:3">
      <c r="A195">
        <v>31.833333333333332</v>
      </c>
      <c r="B195">
        <v>49.303143794790373</v>
      </c>
      <c r="C195">
        <v>20.11455303915395</v>
      </c>
    </row>
    <row r="196" spans="1:3">
      <c r="A196">
        <v>32</v>
      </c>
      <c r="B196">
        <v>49.303143794790373</v>
      </c>
      <c r="C196">
        <v>20.170839270132639</v>
      </c>
    </row>
    <row r="197" spans="1:3">
      <c r="A197">
        <v>32.166666666666664</v>
      </c>
      <c r="B197">
        <v>49.175161125573212</v>
      </c>
      <c r="C197">
        <v>20.142699395964328</v>
      </c>
    </row>
    <row r="198" spans="1:3">
      <c r="A198">
        <v>32.333333333333336</v>
      </c>
      <c r="B198">
        <v>49.175161125573212</v>
      </c>
      <c r="C198">
        <v>20.11455303915395</v>
      </c>
    </row>
    <row r="199" spans="1:3">
      <c r="A199">
        <v>32.5</v>
      </c>
      <c r="B199">
        <v>49.111263400354105</v>
      </c>
      <c r="C199">
        <v>20.170839270132639</v>
      </c>
    </row>
    <row r="200" spans="1:3">
      <c r="A200">
        <v>32.666666666666664</v>
      </c>
      <c r="B200">
        <v>49.015533041050055</v>
      </c>
      <c r="C200">
        <v>20.11455303915395</v>
      </c>
    </row>
    <row r="201" spans="1:3">
      <c r="A201">
        <v>32.833333333333336</v>
      </c>
      <c r="B201">
        <v>48.951789883382517</v>
      </c>
      <c r="C201">
        <v>20.11455303915395</v>
      </c>
    </row>
    <row r="202" spans="1:3">
      <c r="A202">
        <v>33</v>
      </c>
      <c r="B202">
        <v>48.951789883382517</v>
      </c>
      <c r="C202">
        <v>20.142699395964328</v>
      </c>
    </row>
    <row r="203" spans="1:3">
      <c r="A203">
        <v>33.166666666666664</v>
      </c>
      <c r="B203">
        <v>48.888108069647146</v>
      </c>
      <c r="C203">
        <v>20.11455303915395</v>
      </c>
    </row>
    <row r="204" spans="1:3">
      <c r="A204">
        <v>33.333333333333336</v>
      </c>
      <c r="B204">
        <v>48.792699769063482</v>
      </c>
      <c r="C204">
        <v>20.11455303915395</v>
      </c>
    </row>
    <row r="205" spans="1:3">
      <c r="A205">
        <v>33.5</v>
      </c>
      <c r="B205">
        <v>48.697427954028342</v>
      </c>
      <c r="C205">
        <v>20.142699395964328</v>
      </c>
    </row>
    <row r="206" spans="1:3">
      <c r="A206">
        <v>33.666666666666664</v>
      </c>
      <c r="B206">
        <v>48.665700854050201</v>
      </c>
      <c r="C206">
        <v>20.11455303915395</v>
      </c>
    </row>
    <row r="207" spans="1:3">
      <c r="A207">
        <v>33.833333333333336</v>
      </c>
      <c r="B207">
        <v>48.570609596352242</v>
      </c>
      <c r="C207">
        <v>20.11455303915395</v>
      </c>
    </row>
    <row r="208" spans="1:3">
      <c r="A208">
        <v>34</v>
      </c>
      <c r="B208">
        <v>48.538942412398832</v>
      </c>
      <c r="C208">
        <v>20.142699395964328</v>
      </c>
    </row>
    <row r="209" spans="1:3">
      <c r="A209">
        <v>34.166666666666664</v>
      </c>
      <c r="B209">
        <v>48.475652696281472</v>
      </c>
      <c r="C209">
        <v>20.11455303915395</v>
      </c>
    </row>
    <row r="210" spans="1:3">
      <c r="A210">
        <v>34.333333333333336</v>
      </c>
      <c r="B210">
        <v>48.412422293302114</v>
      </c>
      <c r="C210">
        <v>20.142699395964328</v>
      </c>
    </row>
    <row r="211" spans="1:3">
      <c r="A211">
        <v>34.5</v>
      </c>
      <c r="B211">
        <v>48.34925093729737</v>
      </c>
      <c r="C211">
        <v>20.086400175662707</v>
      </c>
    </row>
    <row r="212" spans="1:3">
      <c r="A212">
        <v>34.666666666666664</v>
      </c>
      <c r="B212">
        <v>48.286138363164824</v>
      </c>
      <c r="C212">
        <v>20.11455303915395</v>
      </c>
    </row>
    <row r="213" spans="1:3">
      <c r="A213">
        <v>34.833333333333336</v>
      </c>
      <c r="B213">
        <v>48.223084306855796</v>
      </c>
      <c r="C213">
        <v>20.11455303915395</v>
      </c>
    </row>
    <row r="214" spans="1:3">
      <c r="A214">
        <v>35</v>
      </c>
      <c r="B214">
        <v>48.160088505368108</v>
      </c>
      <c r="C214">
        <v>20.142699395964328</v>
      </c>
    </row>
    <row r="215" spans="1:3">
      <c r="A215">
        <v>35.166666666666664</v>
      </c>
      <c r="B215">
        <v>48.128612368278461</v>
      </c>
      <c r="C215">
        <v>20.11455303915395</v>
      </c>
    </row>
    <row r="216" spans="1:3">
      <c r="A216">
        <v>35.333333333333336</v>
      </c>
      <c r="B216">
        <v>48.097150696738872</v>
      </c>
      <c r="C216">
        <v>20.142699395964328</v>
      </c>
    </row>
    <row r="217" spans="1:3">
      <c r="A217">
        <v>35.5</v>
      </c>
      <c r="B217">
        <v>48.00285214989924</v>
      </c>
      <c r="C217">
        <v>20.11455303915395</v>
      </c>
    </row>
    <row r="218" spans="1:3">
      <c r="A218">
        <v>35.666666666666664</v>
      </c>
      <c r="B218">
        <v>47.940058184084918</v>
      </c>
      <c r="C218">
        <v>20.142699395964328</v>
      </c>
    </row>
    <row r="219" spans="1:3">
      <c r="A219">
        <v>35.833333333333336</v>
      </c>
      <c r="B219">
        <v>47.845974187527503</v>
      </c>
      <c r="C219">
        <v>20.11455303915395</v>
      </c>
    </row>
    <row r="220" spans="1:3">
      <c r="A220">
        <v>36</v>
      </c>
      <c r="B220">
        <v>47.845974187527503</v>
      </c>
      <c r="C220">
        <v>20.11455303915395</v>
      </c>
    </row>
    <row r="221" spans="1:3">
      <c r="A221">
        <v>36.166666666666664</v>
      </c>
      <c r="B221">
        <v>47.720727154239398</v>
      </c>
      <c r="C221">
        <v>20.11455303915395</v>
      </c>
    </row>
    <row r="222" spans="1:3">
      <c r="A222">
        <v>36.333333333333336</v>
      </c>
      <c r="B222">
        <v>47.752017762573004</v>
      </c>
      <c r="C222">
        <v>20.11455303915395</v>
      </c>
    </row>
    <row r="223" spans="1:3">
      <c r="A223">
        <v>36.5</v>
      </c>
      <c r="B223">
        <v>47.689450592797236</v>
      </c>
      <c r="C223">
        <v>20.170839270132639</v>
      </c>
    </row>
    <row r="224" spans="1:3">
      <c r="A224">
        <v>36.666666666666664</v>
      </c>
      <c r="B224">
        <v>47.595704872444145</v>
      </c>
      <c r="C224">
        <v>20.086400175662707</v>
      </c>
    </row>
    <row r="225" spans="1:3">
      <c r="A225">
        <v>36.833333333333336</v>
      </c>
      <c r="B225">
        <v>47.502084434125948</v>
      </c>
      <c r="C225">
        <v>20.11455303915395</v>
      </c>
    </row>
    <row r="226" spans="1:3">
      <c r="A226">
        <v>37</v>
      </c>
      <c r="B226">
        <v>47.408588428312676</v>
      </c>
      <c r="C226">
        <v>20.058240781413819</v>
      </c>
    </row>
    <row r="227" spans="1:3">
      <c r="A227">
        <v>37.166666666666664</v>
      </c>
      <c r="B227">
        <v>47.408588428312676</v>
      </c>
      <c r="C227">
        <v>20.11455303915395</v>
      </c>
    </row>
    <row r="228" spans="1:3">
      <c r="A228">
        <v>37.333333333333336</v>
      </c>
      <c r="B228">
        <v>47.315216010336606</v>
      </c>
      <c r="C228">
        <v>20.086400175662707</v>
      </c>
    </row>
    <row r="229" spans="1:3">
      <c r="A229">
        <v>37.5</v>
      </c>
      <c r="B229">
        <v>47.315216010336606</v>
      </c>
      <c r="C229">
        <v>20.11455303915395</v>
      </c>
    </row>
    <row r="230" spans="1:3">
      <c r="A230">
        <v>37.666666666666664</v>
      </c>
      <c r="B230">
        <v>47.253035976655589</v>
      </c>
      <c r="C230">
        <v>20.086400175662707</v>
      </c>
    </row>
    <row r="231" spans="1:3">
      <c r="A231">
        <v>37.833333333333336</v>
      </c>
      <c r="B231">
        <v>47.221966340342561</v>
      </c>
      <c r="C231">
        <v>20.11455303915395</v>
      </c>
    </row>
    <row r="232" spans="1:3">
      <c r="A232">
        <v>38</v>
      </c>
      <c r="B232">
        <v>47.066820730964345</v>
      </c>
      <c r="C232">
        <v>20.058240781413819</v>
      </c>
    </row>
    <row r="233" spans="1:3">
      <c r="A233">
        <v>38.166666666666664</v>
      </c>
      <c r="B233">
        <v>47.097822945634007</v>
      </c>
      <c r="C233">
        <v>20.086400175662707</v>
      </c>
    </row>
    <row r="234" spans="1:3">
      <c r="A234">
        <v>38.333333333333336</v>
      </c>
      <c r="B234">
        <v>47.035831908648078</v>
      </c>
      <c r="C234">
        <v>20.142699395964328</v>
      </c>
    </row>
    <row r="235" spans="1:3">
      <c r="A235">
        <v>38.5</v>
      </c>
      <c r="B235">
        <v>46.942945490860069</v>
      </c>
      <c r="C235">
        <v>20.11455303915395</v>
      </c>
    </row>
    <row r="236" spans="1:3">
      <c r="A236">
        <v>38.666666666666664</v>
      </c>
      <c r="B236">
        <v>46.850178508783152</v>
      </c>
      <c r="C236">
        <v>20.11455303915395</v>
      </c>
    </row>
    <row r="237" spans="1:3">
      <c r="A237">
        <v>38.833333333333336</v>
      </c>
      <c r="B237">
        <v>46.881087616003569</v>
      </c>
      <c r="C237">
        <v>20.142699395964328</v>
      </c>
    </row>
    <row r="238" spans="1:3">
      <c r="A238">
        <v>39</v>
      </c>
      <c r="B238">
        <v>46.757530145897547</v>
      </c>
      <c r="C238">
        <v>20.11455303915395</v>
      </c>
    </row>
    <row r="239" spans="1:3">
      <c r="A239">
        <v>39.166666666666664</v>
      </c>
      <c r="B239">
        <v>46.664999590208637</v>
      </c>
      <c r="C239">
        <v>20.086400175662707</v>
      </c>
    </row>
    <row r="240" spans="1:3">
      <c r="A240">
        <v>39.333333333333336</v>
      </c>
      <c r="B240">
        <v>46.634182111323959</v>
      </c>
      <c r="C240">
        <v>20.086400175662707</v>
      </c>
    </row>
    <row r="241" spans="1:3">
      <c r="A241">
        <v>39.5</v>
      </c>
      <c r="B241">
        <v>46.634182111323959</v>
      </c>
      <c r="C241">
        <v>20.11455303915395</v>
      </c>
    </row>
    <row r="242" spans="1:3">
      <c r="A242">
        <v>39.666666666666664</v>
      </c>
      <c r="B242">
        <v>46.541807376529384</v>
      </c>
      <c r="C242">
        <v>20.086400175662707</v>
      </c>
    </row>
    <row r="243" spans="1:3">
      <c r="A243">
        <v>39.833333333333336</v>
      </c>
      <c r="B243">
        <v>46.541807376529384</v>
      </c>
      <c r="C243">
        <v>20.142699395964328</v>
      </c>
    </row>
    <row r="244" spans="1:3">
      <c r="A244">
        <v>40</v>
      </c>
      <c r="B244">
        <v>46.449548571616688</v>
      </c>
      <c r="C244">
        <v>20.058240781413819</v>
      </c>
    </row>
    <row r="245" spans="1:3">
      <c r="A245">
        <v>40.166666666666664</v>
      </c>
      <c r="B245">
        <v>46.388106713286653</v>
      </c>
      <c r="C245">
        <v>20.11455303915395</v>
      </c>
    </row>
    <row r="246" spans="1:3">
      <c r="A246">
        <v>40.333333333333336</v>
      </c>
      <c r="B246">
        <v>46.326715789780742</v>
      </c>
      <c r="C246">
        <v>20.086400175662707</v>
      </c>
    </row>
    <row r="247" spans="1:3">
      <c r="A247">
        <v>40.5</v>
      </c>
      <c r="B247">
        <v>46.296039355335083</v>
      </c>
      <c r="C247">
        <v>20.086400175662707</v>
      </c>
    </row>
    <row r="248" spans="1:3">
      <c r="A248">
        <v>40.666666666666664</v>
      </c>
      <c r="B248">
        <v>46.173459785352065</v>
      </c>
      <c r="C248">
        <v>20.198972685659875</v>
      </c>
    </row>
    <row r="249" spans="1:3">
      <c r="A249">
        <v>40.833333333333336</v>
      </c>
      <c r="B249">
        <v>46.173459785352065</v>
      </c>
      <c r="C249">
        <v>20.142699395964328</v>
      </c>
    </row>
    <row r="250" spans="1:3">
      <c r="A250">
        <v>41</v>
      </c>
      <c r="B250">
        <v>46.081656770615325</v>
      </c>
      <c r="C250">
        <v>20.086400175662707</v>
      </c>
    </row>
    <row r="251" spans="1:3">
      <c r="A251">
        <v>41.166666666666664</v>
      </c>
      <c r="B251">
        <v>46.020517023512319</v>
      </c>
      <c r="C251">
        <v>20.11455303915395</v>
      </c>
    </row>
    <row r="252" spans="1:3">
      <c r="A252">
        <v>41.333333333333336</v>
      </c>
      <c r="B252">
        <v>45.989965742397978</v>
      </c>
      <c r="C252">
        <v>20.11455303915395</v>
      </c>
    </row>
    <row r="253" spans="1:3">
      <c r="A253">
        <v>41.5</v>
      </c>
      <c r="B253">
        <v>45.959426817970147</v>
      </c>
      <c r="C253">
        <v>20.142699395964328</v>
      </c>
    </row>
    <row r="254" spans="1:3">
      <c r="A254">
        <v>41.666666666666664</v>
      </c>
      <c r="B254">
        <v>45.928900221588613</v>
      </c>
      <c r="C254">
        <v>20.142699395964328</v>
      </c>
    </row>
    <row r="255" spans="1:3">
      <c r="A255">
        <v>41.833333333333336</v>
      </c>
      <c r="B255">
        <v>45.806916545488605</v>
      </c>
      <c r="C255">
        <v>20.058240781413819</v>
      </c>
    </row>
    <row r="256" spans="1:3">
      <c r="A256">
        <v>42</v>
      </c>
      <c r="B256">
        <v>45.837394115077672</v>
      </c>
      <c r="C256">
        <v>20.142699395964328</v>
      </c>
    </row>
    <row r="257" spans="1:3">
      <c r="A257">
        <v>42.166666666666664</v>
      </c>
      <c r="B257">
        <v>45.745997934773492</v>
      </c>
      <c r="C257">
        <v>20.11455303915395</v>
      </c>
    </row>
    <row r="258" spans="1:3">
      <c r="A258">
        <v>42.333333333333336</v>
      </c>
      <c r="B258">
        <v>45.685127839995246</v>
      </c>
      <c r="C258">
        <v>20.086400175662707</v>
      </c>
    </row>
    <row r="259" spans="1:3">
      <c r="A259">
        <v>42.5</v>
      </c>
      <c r="B259">
        <v>45.593913171649746</v>
      </c>
      <c r="C259">
        <v>20.086400175662707</v>
      </c>
    </row>
    <row r="260" spans="1:3">
      <c r="A260">
        <v>42.666666666666664</v>
      </c>
      <c r="B260">
        <v>45.624306035428361</v>
      </c>
      <c r="C260">
        <v>20.086400175662707</v>
      </c>
    </row>
    <row r="261" spans="1:3">
      <c r="A261">
        <v>42.833333333333336</v>
      </c>
      <c r="B261">
        <v>45.563532296132301</v>
      </c>
      <c r="C261">
        <v>20.086400175662707</v>
      </c>
    </row>
    <row r="262" spans="1:3">
      <c r="A262">
        <v>43</v>
      </c>
      <c r="B262">
        <v>45.472461319430771</v>
      </c>
      <c r="C262">
        <v>20.11455303915395</v>
      </c>
    </row>
    <row r="263" spans="1:3">
      <c r="A263">
        <v>43.166666666666664</v>
      </c>
      <c r="B263">
        <v>45.442128117483115</v>
      </c>
      <c r="C263">
        <v>20.11455303915395</v>
      </c>
    </row>
    <row r="264" spans="1:3">
      <c r="A264">
        <v>43.333333333333336</v>
      </c>
      <c r="B264">
        <v>45.351199493252466</v>
      </c>
      <c r="C264">
        <v>20.11455303915395</v>
      </c>
    </row>
    <row r="265" spans="1:3">
      <c r="A265">
        <v>43.5</v>
      </c>
      <c r="B265">
        <v>45.290639284814453</v>
      </c>
      <c r="C265">
        <v>20.142699395964328</v>
      </c>
    </row>
    <row r="266" spans="1:3">
      <c r="A266">
        <v>43.666666666666664</v>
      </c>
      <c r="B266">
        <v>45.290639284814453</v>
      </c>
      <c r="C266">
        <v>20.11455303915395</v>
      </c>
    </row>
    <row r="267" spans="1:3">
      <c r="A267">
        <v>43.833333333333336</v>
      </c>
      <c r="B267">
        <v>45.230125918267795</v>
      </c>
      <c r="C267">
        <v>20.142699395964328</v>
      </c>
    </row>
    <row r="268" spans="1:3">
      <c r="A268">
        <v>44</v>
      </c>
      <c r="B268">
        <v>45.139443216019664</v>
      </c>
      <c r="C268">
        <v>20.11455303915395</v>
      </c>
    </row>
    <row r="269" spans="1:3">
      <c r="A269">
        <v>44.166666666666664</v>
      </c>
      <c r="B269">
        <v>45.109238831725001</v>
      </c>
      <c r="C269">
        <v>20.142699395964328</v>
      </c>
    </row>
    <row r="270" spans="1:3">
      <c r="A270">
        <v>44.333333333333336</v>
      </c>
      <c r="B270">
        <v>45.048864674026085</v>
      </c>
      <c r="C270">
        <v>20.142699395964328</v>
      </c>
    </row>
    <row r="271" spans="1:3">
      <c r="A271">
        <v>44.5</v>
      </c>
      <c r="B271">
        <v>45.018694846185504</v>
      </c>
      <c r="C271">
        <v>20.142699395964328</v>
      </c>
    </row>
    <row r="272" spans="1:3">
      <c r="A272">
        <v>44.666666666666664</v>
      </c>
      <c r="B272">
        <v>44.958389556773902</v>
      </c>
      <c r="C272">
        <v>20.11455303915395</v>
      </c>
    </row>
    <row r="273" spans="1:3">
      <c r="A273">
        <v>44.833333333333336</v>
      </c>
      <c r="B273">
        <v>44.868017132447882</v>
      </c>
      <c r="C273">
        <v>20.11455303915395</v>
      </c>
    </row>
    <row r="274" spans="1:3">
      <c r="A274">
        <v>45</v>
      </c>
      <c r="B274">
        <v>44.868017132447882</v>
      </c>
      <c r="C274">
        <v>20.142699395964328</v>
      </c>
    </row>
    <row r="275" spans="1:3">
      <c r="A275">
        <v>45.166666666666664</v>
      </c>
      <c r="B275">
        <v>44.777746672892761</v>
      </c>
      <c r="C275">
        <v>20.086400175662707</v>
      </c>
    </row>
    <row r="276" spans="1:3">
      <c r="A276">
        <v>45.333333333333336</v>
      </c>
      <c r="B276">
        <v>44.717622655675704</v>
      </c>
      <c r="C276">
        <v>20.086400175662707</v>
      </c>
    </row>
    <row r="277" spans="1:3">
      <c r="A277">
        <v>45.5</v>
      </c>
      <c r="B277">
        <v>44.717622655675704</v>
      </c>
      <c r="C277">
        <v>20.142699395964328</v>
      </c>
    </row>
    <row r="278" spans="1:3">
      <c r="A278">
        <v>45.666666666666664</v>
      </c>
      <c r="B278">
        <v>44.597508753549313</v>
      </c>
      <c r="C278">
        <v>20.058240781413819</v>
      </c>
    </row>
    <row r="279" spans="1:3">
      <c r="A279">
        <v>45.833333333333336</v>
      </c>
      <c r="B279">
        <v>44.537518443165915</v>
      </c>
      <c r="C279">
        <v>20.086400175662707</v>
      </c>
    </row>
    <row r="280" spans="1:3">
      <c r="A280">
        <v>46</v>
      </c>
      <c r="B280">
        <v>44.537518443165915</v>
      </c>
      <c r="C280">
        <v>20.11455303915395</v>
      </c>
    </row>
    <row r="281" spans="1:3">
      <c r="A281">
        <v>46.166666666666664</v>
      </c>
      <c r="B281">
        <v>44.507539855414329</v>
      </c>
      <c r="C281">
        <v>20.11455303915395</v>
      </c>
    </row>
    <row r="282" spans="1:3">
      <c r="A282">
        <v>46.333333333333336</v>
      </c>
      <c r="B282">
        <v>44.387735338576633</v>
      </c>
      <c r="C282">
        <v>20.086400175662707</v>
      </c>
    </row>
    <row r="283" spans="1:3">
      <c r="A283">
        <v>46.5</v>
      </c>
      <c r="B283">
        <v>44.387735338576633</v>
      </c>
      <c r="C283">
        <v>20.11455303915395</v>
      </c>
    </row>
    <row r="284" spans="1:3">
      <c r="A284">
        <v>46.666666666666664</v>
      </c>
      <c r="B284">
        <v>44.387735338576633</v>
      </c>
      <c r="C284">
        <v>20.11455303915395</v>
      </c>
    </row>
    <row r="285" spans="1:3">
      <c r="A285">
        <v>46.833333333333336</v>
      </c>
      <c r="B285">
        <v>44.268105296009978</v>
      </c>
      <c r="C285">
        <v>20.086400175662707</v>
      </c>
    </row>
    <row r="286" spans="1:3">
      <c r="A286">
        <v>47</v>
      </c>
      <c r="B286">
        <v>44.238224850829397</v>
      </c>
      <c r="C286">
        <v>20.058240781413819</v>
      </c>
    </row>
    <row r="287" spans="1:3">
      <c r="A287">
        <v>47.166666666666664</v>
      </c>
      <c r="B287">
        <v>44.208355179738263</v>
      </c>
      <c r="C287">
        <v>20.058240781413819</v>
      </c>
    </row>
    <row r="288" spans="1:3">
      <c r="A288">
        <v>47.333333333333336</v>
      </c>
      <c r="B288">
        <v>44.118810551463099</v>
      </c>
      <c r="C288">
        <v>20.086400175662707</v>
      </c>
    </row>
    <row r="289" spans="1:3">
      <c r="A289">
        <v>47.5</v>
      </c>
      <c r="B289">
        <v>44.088983717398015</v>
      </c>
      <c r="C289">
        <v>20.11455303915395</v>
      </c>
    </row>
    <row r="290" spans="1:3">
      <c r="A290">
        <v>47.666666666666664</v>
      </c>
      <c r="B290">
        <v>44.02936195738846</v>
      </c>
      <c r="C290">
        <v>20.086400175662707</v>
      </c>
    </row>
    <row r="291" spans="1:3">
      <c r="A291">
        <v>47.833333333333336</v>
      </c>
      <c r="B291">
        <v>44.02936195738846</v>
      </c>
      <c r="C291">
        <v>20.086400175662707</v>
      </c>
    </row>
    <row r="292" spans="1:3">
      <c r="A292">
        <v>48</v>
      </c>
      <c r="B292">
        <v>44.02936195738846</v>
      </c>
      <c r="C292">
        <v>20.142699395964328</v>
      </c>
    </row>
    <row r="293" spans="1:3">
      <c r="A293">
        <v>48.166666666666664</v>
      </c>
      <c r="B293">
        <v>43.880492488372006</v>
      </c>
      <c r="C293">
        <v>20.086400175662707</v>
      </c>
    </row>
    <row r="294" spans="1:3">
      <c r="A294">
        <v>48.333333333333336</v>
      </c>
      <c r="B294">
        <v>43.791296592926081</v>
      </c>
      <c r="C294">
        <v>20.11455303915395</v>
      </c>
    </row>
    <row r="295" spans="1:3">
      <c r="A295">
        <v>48.5</v>
      </c>
      <c r="B295">
        <v>43.821018135426293</v>
      </c>
      <c r="C295">
        <v>20.142699395964328</v>
      </c>
    </row>
    <row r="296" spans="1:3">
      <c r="A296">
        <v>48.666666666666664</v>
      </c>
      <c r="B296">
        <v>43.761585439184977</v>
      </c>
      <c r="C296">
        <v>20.11455303915395</v>
      </c>
    </row>
    <row r="297" spans="1:3">
      <c r="A297">
        <v>48.833333333333336</v>
      </c>
      <c r="B297">
        <v>43.702194196548973</v>
      </c>
      <c r="C297">
        <v>20.142699395964328</v>
      </c>
    </row>
    <row r="298" spans="1:3">
      <c r="A298">
        <v>49</v>
      </c>
      <c r="B298">
        <v>43.672514057036778</v>
      </c>
      <c r="C298">
        <v>20.142699395964328</v>
      </c>
    </row>
    <row r="299" spans="1:3">
      <c r="A299">
        <v>49.166666666666664</v>
      </c>
      <c r="B299">
        <v>43.613184615374003</v>
      </c>
      <c r="C299">
        <v>20.11455303915395</v>
      </c>
    </row>
    <row r="300" spans="1:3">
      <c r="A300">
        <v>49.333333333333336</v>
      </c>
      <c r="B300">
        <v>43.524267168699652</v>
      </c>
      <c r="C300">
        <v>20.11455303915395</v>
      </c>
    </row>
    <row r="301" spans="1:3">
      <c r="A301">
        <v>49.5</v>
      </c>
      <c r="B301">
        <v>43.524267168699652</v>
      </c>
      <c r="C301">
        <v>20.198972685659875</v>
      </c>
    </row>
    <row r="302" spans="1:3">
      <c r="A302">
        <v>49.666666666666664</v>
      </c>
      <c r="B302">
        <v>43.524267168699652</v>
      </c>
      <c r="C302">
        <v>20.142699395964328</v>
      </c>
    </row>
    <row r="303" spans="1:3">
      <c r="A303">
        <v>49.833333333333336</v>
      </c>
      <c r="B303">
        <v>43.43544117895663</v>
      </c>
      <c r="C303">
        <v>20.170839270132639</v>
      </c>
    </row>
    <row r="304" spans="1:3">
      <c r="A304">
        <v>50</v>
      </c>
      <c r="B304">
        <v>43.405852722807786</v>
      </c>
      <c r="C304">
        <v>20.170839270132639</v>
      </c>
    </row>
    <row r="305" spans="1:3">
      <c r="A305">
        <v>50.166666666666664</v>
      </c>
      <c r="B305">
        <v>43.317147626995727</v>
      </c>
      <c r="C305">
        <v>20.142699395964328</v>
      </c>
    </row>
    <row r="306" spans="1:3">
      <c r="A306">
        <v>50.333333333333336</v>
      </c>
      <c r="B306">
        <v>43.228532419117819</v>
      </c>
      <c r="C306">
        <v>20.11455303915395</v>
      </c>
    </row>
    <row r="307" spans="1:3">
      <c r="A307">
        <v>50.5</v>
      </c>
      <c r="B307">
        <v>43.258060875452671</v>
      </c>
      <c r="C307">
        <v>20.11455303915395</v>
      </c>
    </row>
    <row r="308" spans="1:3">
      <c r="A308">
        <v>50.666666666666664</v>
      </c>
      <c r="B308">
        <v>43.199013876155142</v>
      </c>
      <c r="C308">
        <v>20.170839270132639</v>
      </c>
    </row>
    <row r="309" spans="1:3">
      <c r="A309">
        <v>50.833333333333336</v>
      </c>
      <c r="B309">
        <v>43.169505221921654</v>
      </c>
      <c r="C309">
        <v>20.11455303915395</v>
      </c>
    </row>
    <row r="310" spans="1:3">
      <c r="A310">
        <v>51</v>
      </c>
      <c r="B310">
        <v>43.110517481254213</v>
      </c>
      <c r="C310">
        <v>20.170839270132639</v>
      </c>
    </row>
    <row r="311" spans="1:3">
      <c r="A311">
        <v>51.166666666666664</v>
      </c>
      <c r="B311">
        <v>43.081038345717865</v>
      </c>
      <c r="C311">
        <v>20.170839270132639</v>
      </c>
    </row>
    <row r="312" spans="1:3">
      <c r="A312">
        <v>51.333333333333336</v>
      </c>
      <c r="B312">
        <v>43.022109421757278</v>
      </c>
      <c r="C312">
        <v>20.142699395964328</v>
      </c>
    </row>
    <row r="313" spans="1:3">
      <c r="A313">
        <v>51.5</v>
      </c>
      <c r="B313">
        <v>42.904368278662581</v>
      </c>
      <c r="C313">
        <v>20.11455303915395</v>
      </c>
    </row>
    <row r="314" spans="1:3">
      <c r="A314">
        <v>51.666666666666664</v>
      </c>
      <c r="B314">
        <v>42.874957164392534</v>
      </c>
      <c r="C314">
        <v>20.11455303915395</v>
      </c>
    </row>
    <row r="315" spans="1:3">
      <c r="A315">
        <v>51.833333333333336</v>
      </c>
      <c r="B315">
        <v>42.874957164392534</v>
      </c>
      <c r="C315">
        <v>20.170839270132639</v>
      </c>
    </row>
    <row r="316" spans="1:3">
      <c r="A316">
        <v>52</v>
      </c>
      <c r="B316">
        <v>42.816163771816669</v>
      </c>
      <c r="C316">
        <v>20.11455303915395</v>
      </c>
    </row>
    <row r="317" spans="1:3">
      <c r="A317">
        <v>52.166666666666664</v>
      </c>
      <c r="B317">
        <v>42.728045410247454</v>
      </c>
      <c r="C317">
        <v>20.142699395964328</v>
      </c>
    </row>
    <row r="318" spans="1:3">
      <c r="A318">
        <v>52.333333333333336</v>
      </c>
      <c r="B318">
        <v>42.698691653884474</v>
      </c>
      <c r="C318">
        <v>20.086400175662707</v>
      </c>
    </row>
    <row r="319" spans="1:3">
      <c r="A319">
        <v>52.5</v>
      </c>
      <c r="B319">
        <v>42.640012543139669</v>
      </c>
      <c r="C319">
        <v>20.11455303915395</v>
      </c>
    </row>
    <row r="320" spans="1:3">
      <c r="A320">
        <v>52.666666666666664</v>
      </c>
      <c r="B320">
        <v>42.640012543139669</v>
      </c>
      <c r="C320">
        <v>20.142699395964328</v>
      </c>
    </row>
    <row r="321" spans="1:3">
      <c r="A321">
        <v>52.833333333333336</v>
      </c>
      <c r="B321">
        <v>42.640012543139669</v>
      </c>
      <c r="C321">
        <v>20.142699395964328</v>
      </c>
    </row>
    <row r="322" spans="1:3">
      <c r="A322">
        <v>53</v>
      </c>
      <c r="B322">
        <v>42.552064522496238</v>
      </c>
      <c r="C322">
        <v>20.11455303915395</v>
      </c>
    </row>
    <row r="323" spans="1:3">
      <c r="A323">
        <v>53.166666666666664</v>
      </c>
      <c r="B323">
        <v>42.522767258787624</v>
      </c>
      <c r="C323">
        <v>20.142699395964328</v>
      </c>
    </row>
    <row r="324" spans="1:3">
      <c r="A324">
        <v>53.333333333333336</v>
      </c>
      <c r="B324">
        <v>42.493479326923108</v>
      </c>
      <c r="C324">
        <v>20.11455303915395</v>
      </c>
    </row>
    <row r="325" spans="1:3">
      <c r="A325">
        <v>53.5</v>
      </c>
      <c r="B325">
        <v>42.434931363582805</v>
      </c>
      <c r="C325">
        <v>20.11455303915395</v>
      </c>
    </row>
    <row r="326" spans="1:3">
      <c r="A326">
        <v>53.666666666666664</v>
      </c>
      <c r="B326">
        <v>42.347178813641122</v>
      </c>
      <c r="C326">
        <v>20.170839270132639</v>
      </c>
    </row>
    <row r="327" spans="1:3">
      <c r="A327">
        <v>53.833333333333336</v>
      </c>
      <c r="B327">
        <v>42.376420442525728</v>
      </c>
      <c r="C327">
        <v>20.198972685659875</v>
      </c>
    </row>
    <row r="328" spans="1:3">
      <c r="A328">
        <v>54</v>
      </c>
      <c r="B328">
        <v>42.230303958164377</v>
      </c>
      <c r="C328">
        <v>20.11455303915395</v>
      </c>
    </row>
    <row r="329" spans="1:3">
      <c r="A329">
        <v>54.166666666666664</v>
      </c>
      <c r="B329">
        <v>42.171921196966011</v>
      </c>
      <c r="C329">
        <v>20.142699395964328</v>
      </c>
    </row>
    <row r="330" spans="1:3">
      <c r="A330">
        <v>54.333333333333336</v>
      </c>
      <c r="B330">
        <v>42.171921196966011</v>
      </c>
      <c r="C330">
        <v>20.142699395964328</v>
      </c>
    </row>
    <row r="331" spans="1:3">
      <c r="A331">
        <v>54.5</v>
      </c>
      <c r="B331">
        <v>42.171921196966011</v>
      </c>
      <c r="C331">
        <v>20.11455303915395</v>
      </c>
    </row>
    <row r="332" spans="1:3">
      <c r="A332">
        <v>54.666666666666664</v>
      </c>
      <c r="B332">
        <v>42.084414860638944</v>
      </c>
      <c r="C332">
        <v>20.170839270132639</v>
      </c>
    </row>
    <row r="333" spans="1:3">
      <c r="A333">
        <v>54.833333333333336</v>
      </c>
      <c r="B333">
        <v>41.99698933033023</v>
      </c>
      <c r="C333">
        <v>20.11455303915395</v>
      </c>
    </row>
    <row r="334" spans="1:3">
      <c r="A334">
        <v>55</v>
      </c>
      <c r="B334">
        <v>41.99698933033023</v>
      </c>
      <c r="C334">
        <v>20.142699395964328</v>
      </c>
    </row>
    <row r="335" spans="1:3">
      <c r="A335">
        <v>55.166666666666664</v>
      </c>
      <c r="B335">
        <v>41.938750225347405</v>
      </c>
      <c r="C335">
        <v>20.142699395964328</v>
      </c>
    </row>
    <row r="336" spans="1:3">
      <c r="A336">
        <v>55.333333333333336</v>
      </c>
      <c r="B336">
        <v>41.880546569380115</v>
      </c>
      <c r="C336">
        <v>20.11455303915395</v>
      </c>
    </row>
    <row r="337" spans="1:3">
      <c r="A337">
        <v>55.5</v>
      </c>
      <c r="B337">
        <v>41.82237817742898</v>
      </c>
      <c r="C337">
        <v>20.142699395964328</v>
      </c>
    </row>
    <row r="338" spans="1:3">
      <c r="A338">
        <v>55.666666666666664</v>
      </c>
      <c r="B338">
        <v>41.764244864996193</v>
      </c>
      <c r="C338">
        <v>20.11455303915395</v>
      </c>
    </row>
    <row r="339" spans="1:3">
      <c r="A339">
        <v>55.833333333333336</v>
      </c>
      <c r="B339">
        <v>41.764244864996193</v>
      </c>
      <c r="C339">
        <v>20.086400175662707</v>
      </c>
    </row>
    <row r="340" spans="1:3">
      <c r="A340">
        <v>56</v>
      </c>
      <c r="B340">
        <v>41.735191306079848</v>
      </c>
      <c r="C340">
        <v>20.142699395964328</v>
      </c>
    </row>
    <row r="341" spans="1:3">
      <c r="A341">
        <v>56.166666666666664</v>
      </c>
      <c r="B341">
        <v>41.677110268079339</v>
      </c>
      <c r="C341">
        <v>20.170839270132639</v>
      </c>
    </row>
    <row r="342" spans="1:3">
      <c r="A342">
        <v>56.333333333333336</v>
      </c>
      <c r="B342">
        <v>41.648082743180261</v>
      </c>
      <c r="C342">
        <v>20.142699395964328</v>
      </c>
    </row>
    <row r="343" spans="1:3">
      <c r="A343">
        <v>56.5</v>
      </c>
      <c r="B343">
        <v>41.619063850523048</v>
      </c>
      <c r="C343">
        <v>20.142699395964328</v>
      </c>
    </row>
    <row r="344" spans="1:3">
      <c r="A344">
        <v>56.666666666666664</v>
      </c>
      <c r="B344">
        <v>41.561051870640043</v>
      </c>
      <c r="C344">
        <v>20.11455303915395</v>
      </c>
    </row>
    <row r="345" spans="1:3">
      <c r="A345">
        <v>56.833333333333336</v>
      </c>
      <c r="B345">
        <v>41.503074146144705</v>
      </c>
      <c r="C345">
        <v>20.142699395964328</v>
      </c>
    </row>
    <row r="346" spans="1:3">
      <c r="A346">
        <v>57</v>
      </c>
      <c r="B346">
        <v>41.445130495233165</v>
      </c>
      <c r="C346">
        <v>20.142699395964328</v>
      </c>
    </row>
    <row r="347" spans="1:3">
      <c r="A347">
        <v>57.166666666666664</v>
      </c>
      <c r="B347">
        <v>41.416171390688476</v>
      </c>
      <c r="C347">
        <v>20.142699395964328</v>
      </c>
    </row>
    <row r="348" spans="1:3">
      <c r="A348">
        <v>57.333333333333336</v>
      </c>
      <c r="B348">
        <v>41.358278510315557</v>
      </c>
      <c r="C348">
        <v>20.11455303915395</v>
      </c>
    </row>
    <row r="349" spans="1:3">
      <c r="A349">
        <v>57.5</v>
      </c>
      <c r="B349">
        <v>41.329344689333659</v>
      </c>
      <c r="C349">
        <v>20.170839270132639</v>
      </c>
    </row>
    <row r="350" spans="1:3">
      <c r="A350">
        <v>57.666666666666664</v>
      </c>
      <c r="B350">
        <v>41.300419251101331</v>
      </c>
      <c r="C350">
        <v>20.142699395964328</v>
      </c>
    </row>
    <row r="351" spans="1:3">
      <c r="A351">
        <v>57.833333333333336</v>
      </c>
      <c r="B351">
        <v>41.242593432900385</v>
      </c>
      <c r="C351">
        <v>20.086400175662707</v>
      </c>
    </row>
    <row r="352" spans="1:3">
      <c r="A352">
        <v>58</v>
      </c>
      <c r="B352">
        <v>41.213693008011951</v>
      </c>
      <c r="C352">
        <v>20.142699395964328</v>
      </c>
    </row>
    <row r="353" spans="1:3">
      <c r="A353">
        <v>58.166666666666664</v>
      </c>
      <c r="B353">
        <v>41.213693008011951</v>
      </c>
      <c r="C353">
        <v>20.142699395964328</v>
      </c>
    </row>
    <row r="354" spans="1:3">
      <c r="A354">
        <v>58.333333333333336</v>
      </c>
      <c r="B354">
        <v>41.127041401283094</v>
      </c>
      <c r="C354">
        <v>20.058240781413819</v>
      </c>
    </row>
    <row r="355" spans="1:3">
      <c r="A355">
        <v>58.5</v>
      </c>
      <c r="B355">
        <v>41.069314829892058</v>
      </c>
      <c r="C355">
        <v>20.086400175662707</v>
      </c>
    </row>
    <row r="356" spans="1:3">
      <c r="A356">
        <v>58.666666666666664</v>
      </c>
      <c r="B356">
        <v>41.040463827219106</v>
      </c>
      <c r="C356">
        <v>20.11455303915395</v>
      </c>
    </row>
    <row r="357" spans="1:3">
      <c r="A357">
        <v>58.833333333333336</v>
      </c>
      <c r="B357">
        <v>41.011620983558053</v>
      </c>
      <c r="C357">
        <v>20.142699395964328</v>
      </c>
    </row>
    <row r="358" spans="1:3">
      <c r="A358">
        <v>59</v>
      </c>
      <c r="B358">
        <v>41.069314829892058</v>
      </c>
      <c r="C358">
        <v>20.11455303915395</v>
      </c>
    </row>
    <row r="359" spans="1:3">
      <c r="A359">
        <v>59.166666666666664</v>
      </c>
      <c r="B359">
        <v>40.925141184615299</v>
      </c>
      <c r="C359">
        <v>20.11455303915395</v>
      </c>
    </row>
    <row r="360" spans="1:3">
      <c r="A360">
        <v>59.333333333333336</v>
      </c>
      <c r="B360">
        <v>40.867528373811872</v>
      </c>
      <c r="C360">
        <v>20.058240781413819</v>
      </c>
    </row>
    <row r="361" spans="1:3">
      <c r="A361">
        <v>59.5</v>
      </c>
      <c r="B361">
        <v>40.781169298508843</v>
      </c>
      <c r="C361">
        <v>20.086400175662707</v>
      </c>
    </row>
    <row r="362" spans="1:3">
      <c r="A362">
        <v>59.666666666666664</v>
      </c>
      <c r="B362">
        <v>40.809947667547604</v>
      </c>
      <c r="C362">
        <v>20.11455303915395</v>
      </c>
    </row>
    <row r="363" spans="1:3">
      <c r="A363">
        <v>59.833333333333336</v>
      </c>
      <c r="B363">
        <v>40.752398889529083</v>
      </c>
      <c r="C363">
        <v>20.11455303915395</v>
      </c>
    </row>
    <row r="364" spans="1:3">
      <c r="A364">
        <v>60</v>
      </c>
      <c r="B364">
        <v>40.752398889529083</v>
      </c>
      <c r="C364">
        <v>20.11455303915395</v>
      </c>
    </row>
    <row r="365" spans="1:3">
      <c r="A365">
        <v>60.166666666666664</v>
      </c>
      <c r="B365">
        <v>40.666135203395356</v>
      </c>
      <c r="C365">
        <v>20.142699395964328</v>
      </c>
    </row>
    <row r="366" spans="1:3">
      <c r="A366">
        <v>60.333333333333336</v>
      </c>
      <c r="B366">
        <v>40.608665477568486</v>
      </c>
      <c r="C366">
        <v>20.11455303915395</v>
      </c>
    </row>
    <row r="367" spans="1:3">
      <c r="A367">
        <v>60.5</v>
      </c>
      <c r="B367">
        <v>40.608665477568486</v>
      </c>
      <c r="C367">
        <v>20.11455303915395</v>
      </c>
    </row>
    <row r="368" spans="1:3">
      <c r="A368">
        <v>60.666666666666664</v>
      </c>
      <c r="B368">
        <v>40.522519549276637</v>
      </c>
      <c r="C368">
        <v>20.170839270132639</v>
      </c>
    </row>
    <row r="369" spans="1:3">
      <c r="A369">
        <v>60.833333333333336</v>
      </c>
      <c r="B369">
        <v>40.608665477568486</v>
      </c>
      <c r="C369">
        <v>20.11455303915395</v>
      </c>
    </row>
    <row r="370" spans="1:3">
      <c r="A370">
        <v>61</v>
      </c>
      <c r="B370">
        <v>40.493819795482722</v>
      </c>
      <c r="C370">
        <v>20.142699395964328</v>
      </c>
    </row>
    <row r="371" spans="1:3">
      <c r="A371">
        <v>61.166666666666664</v>
      </c>
      <c r="B371">
        <v>40.37909797924965</v>
      </c>
      <c r="C371">
        <v>20.086400175662707</v>
      </c>
    </row>
    <row r="372" spans="1:3">
      <c r="A372">
        <v>61.333333333333336</v>
      </c>
      <c r="B372">
        <v>40.37909797924965</v>
      </c>
      <c r="C372">
        <v>20.11455303915395</v>
      </c>
    </row>
    <row r="373" spans="1:3">
      <c r="A373">
        <v>61.5</v>
      </c>
      <c r="B373">
        <v>40.37909797924965</v>
      </c>
      <c r="C373">
        <v>20.142699395964328</v>
      </c>
    </row>
    <row r="374" spans="1:3">
      <c r="A374">
        <v>61.666666666666664</v>
      </c>
      <c r="B374">
        <v>40.235867783810747</v>
      </c>
      <c r="C374">
        <v>20.086400175662707</v>
      </c>
    </row>
    <row r="375" spans="1:3">
      <c r="A375">
        <v>61.833333333333336</v>
      </c>
      <c r="B375">
        <v>40.264498642443378</v>
      </c>
      <c r="C375">
        <v>20.170839270132639</v>
      </c>
    </row>
    <row r="376" spans="1:3">
      <c r="A376">
        <v>62</v>
      </c>
      <c r="B376">
        <v>40.235867783810747</v>
      </c>
      <c r="C376">
        <v>20.142699395964328</v>
      </c>
    </row>
    <row r="377" spans="1:3">
      <c r="A377">
        <v>62.166666666666664</v>
      </c>
      <c r="B377">
        <v>40.178628686668148</v>
      </c>
      <c r="C377">
        <v>20.142699395964328</v>
      </c>
    </row>
    <row r="378" spans="1:3">
      <c r="A378">
        <v>62.333333333333336</v>
      </c>
      <c r="B378">
        <v>40.150020405242302</v>
      </c>
      <c r="C378">
        <v>20.11455303915395</v>
      </c>
    </row>
    <row r="379" spans="1:3">
      <c r="A379">
        <v>62.5</v>
      </c>
      <c r="B379">
        <v>40.121419606678081</v>
      </c>
      <c r="C379">
        <v>20.142699395964328</v>
      </c>
    </row>
    <row r="380" spans="1:3">
      <c r="A380">
        <v>62.666666666666664</v>
      </c>
      <c r="B380">
        <v>40.121419606678081</v>
      </c>
      <c r="C380">
        <v>20.170839270132639</v>
      </c>
    </row>
    <row r="381" spans="1:3">
      <c r="A381">
        <v>62.833333333333336</v>
      </c>
      <c r="B381">
        <v>40.035661894327312</v>
      </c>
      <c r="C381">
        <v>20.142699395964328</v>
      </c>
    </row>
    <row r="382" spans="1:3">
      <c r="A382">
        <v>63</v>
      </c>
      <c r="B382">
        <v>39.978527108818056</v>
      </c>
      <c r="C382">
        <v>20.11455303915395</v>
      </c>
    </row>
    <row r="383" spans="1:3">
      <c r="A383">
        <v>63.166666666666664</v>
      </c>
      <c r="B383">
        <v>39.949970758992144</v>
      </c>
      <c r="C383">
        <v>20.142699395964328</v>
      </c>
    </row>
    <row r="384" spans="1:3">
      <c r="A384">
        <v>63.333333333333336</v>
      </c>
      <c r="B384">
        <v>39.892880038961437</v>
      </c>
      <c r="C384">
        <v>20.142699395964328</v>
      </c>
    </row>
    <row r="385" spans="1:3">
      <c r="A385">
        <v>63.5</v>
      </c>
      <c r="B385">
        <v>39.835818483727166</v>
      </c>
      <c r="C385">
        <v>20.11455303915395</v>
      </c>
    </row>
    <row r="386" spans="1:3">
      <c r="A386">
        <v>63.666666666666664</v>
      </c>
      <c r="B386">
        <v>39.864345626335037</v>
      </c>
      <c r="C386">
        <v>20.142699395964328</v>
      </c>
    </row>
    <row r="387" spans="1:3">
      <c r="A387">
        <v>63.833333333333336</v>
      </c>
      <c r="B387">
        <v>39.7502804646291</v>
      </c>
      <c r="C387">
        <v>20.086400175662707</v>
      </c>
    </row>
    <row r="388" spans="1:3">
      <c r="A388">
        <v>64</v>
      </c>
      <c r="B388">
        <v>39.72178219082906</v>
      </c>
      <c r="C388">
        <v>20.058240781413819</v>
      </c>
    </row>
    <row r="389" spans="1:3">
      <c r="A389">
        <v>64.166666666666671</v>
      </c>
      <c r="B389">
        <v>39.72178219082906</v>
      </c>
      <c r="C389">
        <v>20.086400175662707</v>
      </c>
    </row>
    <row r="390" spans="1:3">
      <c r="A390">
        <v>64.333333333333329</v>
      </c>
      <c r="B390">
        <v>39.664807115710403</v>
      </c>
      <c r="C390">
        <v>20.11455303915395</v>
      </c>
    </row>
    <row r="391" spans="1:3">
      <c r="A391">
        <v>64.5</v>
      </c>
      <c r="B391">
        <v>39.607860530472429</v>
      </c>
      <c r="C391">
        <v>20.11455303915395</v>
      </c>
    </row>
    <row r="392" spans="1:3">
      <c r="A392">
        <v>64.666666666666671</v>
      </c>
      <c r="B392">
        <v>39.607860530472429</v>
      </c>
      <c r="C392">
        <v>20.086400175662707</v>
      </c>
    </row>
    <row r="393" spans="1:3">
      <c r="A393">
        <v>64.833333333333329</v>
      </c>
      <c r="B393">
        <v>39.494052158863553</v>
      </c>
      <c r="C393">
        <v>20.086400175662707</v>
      </c>
    </row>
    <row r="394" spans="1:3">
      <c r="A394">
        <v>65</v>
      </c>
      <c r="B394">
        <v>39.522493704210333</v>
      </c>
      <c r="C394">
        <v>20.11455303915395</v>
      </c>
    </row>
    <row r="395" spans="1:3">
      <c r="A395">
        <v>65.166666666666671</v>
      </c>
      <c r="B395">
        <v>39.465617610418832</v>
      </c>
      <c r="C395">
        <v>20.142699395964328</v>
      </c>
    </row>
    <row r="396" spans="1:3">
      <c r="A396">
        <v>65.333333333333329</v>
      </c>
      <c r="B396">
        <v>39.43719003802952</v>
      </c>
      <c r="C396">
        <v>20.11455303915395</v>
      </c>
    </row>
    <row r="397" spans="1:3">
      <c r="A397">
        <v>65.5</v>
      </c>
      <c r="B397">
        <v>39.380355738143926</v>
      </c>
      <c r="C397">
        <v>20.11455303915395</v>
      </c>
    </row>
    <row r="398" spans="1:3">
      <c r="A398">
        <v>65.666666666666671</v>
      </c>
      <c r="B398">
        <v>39.266769936294558</v>
      </c>
      <c r="C398">
        <v>20.11455303915395</v>
      </c>
    </row>
    <row r="399" spans="1:3">
      <c r="A399">
        <v>65.833333333333329</v>
      </c>
      <c r="B399">
        <v>39.351948969067536</v>
      </c>
      <c r="C399">
        <v>20.142699395964328</v>
      </c>
    </row>
    <row r="400" spans="1:3">
      <c r="A400">
        <v>66</v>
      </c>
      <c r="B400">
        <v>39.351948969067536</v>
      </c>
      <c r="C400">
        <v>20.142699395964328</v>
      </c>
    </row>
    <row r="401" spans="1:3">
      <c r="A401">
        <v>66.166666666666671</v>
      </c>
      <c r="B401">
        <v>39.238390614483052</v>
      </c>
      <c r="C401">
        <v>20.11455303915395</v>
      </c>
    </row>
    <row r="402" spans="1:3">
      <c r="A402">
        <v>66.333333333333329</v>
      </c>
      <c r="B402">
        <v>39.266769936294558</v>
      </c>
      <c r="C402">
        <v>20.198972685659875</v>
      </c>
    </row>
    <row r="403" spans="1:3">
      <c r="A403">
        <v>66.5</v>
      </c>
      <c r="B403">
        <v>39.181652380490959</v>
      </c>
      <c r="C403">
        <v>20.11455303915395</v>
      </c>
    </row>
    <row r="404" spans="1:3">
      <c r="A404">
        <v>66.666666666666671</v>
      </c>
      <c r="B404">
        <v>39.124941221812598</v>
      </c>
      <c r="C404">
        <v>20.142699395964328</v>
      </c>
    </row>
    <row r="405" spans="1:3">
      <c r="A405">
        <v>66.833333333333329</v>
      </c>
      <c r="B405">
        <v>39.124941221812598</v>
      </c>
      <c r="C405">
        <v>20.198972685659875</v>
      </c>
    </row>
    <row r="406" spans="1:3">
      <c r="A406">
        <v>67</v>
      </c>
      <c r="B406">
        <v>39.068256973719912</v>
      </c>
      <c r="C406">
        <v>20.11455303915395</v>
      </c>
    </row>
    <row r="407" spans="1:3">
      <c r="A407">
        <v>67.166666666666671</v>
      </c>
      <c r="B407">
        <v>38.983280699436925</v>
      </c>
      <c r="C407">
        <v>20.170839270132639</v>
      </c>
    </row>
    <row r="408" spans="1:3">
      <c r="A408">
        <v>67.333333333333329</v>
      </c>
      <c r="B408">
        <v>39.011599471830749</v>
      </c>
      <c r="C408">
        <v>20.142699395964328</v>
      </c>
    </row>
    <row r="409" spans="1:3">
      <c r="A409">
        <v>67.5</v>
      </c>
      <c r="B409">
        <v>39.011599471830749</v>
      </c>
      <c r="C409">
        <v>20.142699395964328</v>
      </c>
    </row>
    <row r="410" spans="1:3">
      <c r="A410">
        <v>67.666666666666671</v>
      </c>
      <c r="B410">
        <v>38.954968552105946</v>
      </c>
      <c r="C410">
        <v>20.142699395964328</v>
      </c>
    </row>
    <row r="411" spans="1:3">
      <c r="A411">
        <v>67.833333333333329</v>
      </c>
      <c r="B411">
        <v>38.87007165607762</v>
      </c>
      <c r="C411">
        <v>20.198972685659875</v>
      </c>
    </row>
    <row r="412" spans="1:3">
      <c r="A412">
        <v>68</v>
      </c>
      <c r="B412">
        <v>38.87007165607762</v>
      </c>
      <c r="C412">
        <v>20.170839270132639</v>
      </c>
    </row>
    <row r="413" spans="1:3">
      <c r="A413">
        <v>68.166666666666671</v>
      </c>
      <c r="B413">
        <v>38.84178580469063</v>
      </c>
      <c r="C413">
        <v>20.142699395964328</v>
      </c>
    </row>
    <row r="414" spans="1:3">
      <c r="A414">
        <v>68.333333333333329</v>
      </c>
      <c r="B414">
        <v>38.756967307244544</v>
      </c>
      <c r="C414">
        <v>20.142699395964328</v>
      </c>
    </row>
    <row r="415" spans="1:3">
      <c r="A415">
        <v>68.5</v>
      </c>
      <c r="B415">
        <v>38.756967307244544</v>
      </c>
      <c r="C415">
        <v>20.142699395964328</v>
      </c>
    </row>
    <row r="416" spans="1:3">
      <c r="A416">
        <v>68.666666666666671</v>
      </c>
      <c r="B416">
        <v>38.728707425911956</v>
      </c>
      <c r="C416">
        <v>20.11455303915395</v>
      </c>
    </row>
    <row r="417" spans="1:3">
      <c r="A417">
        <v>68.833333333333329</v>
      </c>
      <c r="B417">
        <v>38.728707425911956</v>
      </c>
      <c r="C417">
        <v>20.142699395964328</v>
      </c>
    </row>
    <row r="418" spans="1:3">
      <c r="A418">
        <v>69</v>
      </c>
      <c r="B418">
        <v>38.615732115513332</v>
      </c>
      <c r="C418">
        <v>20.142699395964328</v>
      </c>
    </row>
    <row r="419" spans="1:3">
      <c r="A419">
        <v>69.166666666666671</v>
      </c>
      <c r="B419">
        <v>38.615732115513332</v>
      </c>
      <c r="C419">
        <v>20.198972685659875</v>
      </c>
    </row>
    <row r="420" spans="1:3">
      <c r="A420">
        <v>69.333333333333329</v>
      </c>
      <c r="B420">
        <v>38.531067492096824</v>
      </c>
      <c r="C420">
        <v>20.170839270132639</v>
      </c>
    </row>
    <row r="421" spans="1:3">
      <c r="A421">
        <v>69.5</v>
      </c>
      <c r="B421">
        <v>38.474655944999022</v>
      </c>
      <c r="C421">
        <v>20.170839270132639</v>
      </c>
    </row>
    <row r="422" spans="1:3">
      <c r="A422">
        <v>69.666666666666671</v>
      </c>
      <c r="B422">
        <v>38.474655944999022</v>
      </c>
      <c r="C422">
        <v>20.170839270132639</v>
      </c>
    </row>
    <row r="423" spans="1:3">
      <c r="A423">
        <v>69.833333333333329</v>
      </c>
      <c r="B423">
        <v>38.446459571628679</v>
      </c>
      <c r="C423">
        <v>20.198972685659875</v>
      </c>
    </row>
    <row r="424" spans="1:3">
      <c r="A424">
        <v>70</v>
      </c>
      <c r="B424">
        <v>38.390085524815845</v>
      </c>
      <c r="C424">
        <v>20.142699395964328</v>
      </c>
    </row>
    <row r="425" spans="1:3">
      <c r="A425">
        <v>70.166666666666671</v>
      </c>
      <c r="B425">
        <v>38.418269438256402</v>
      </c>
      <c r="C425">
        <v>20.198972685659875</v>
      </c>
    </row>
    <row r="426" spans="1:3">
      <c r="A426">
        <v>70.333333333333329</v>
      </c>
      <c r="B426">
        <v>38.390085524815845</v>
      </c>
      <c r="C426">
        <v>20.198972685659875</v>
      </c>
    </row>
    <row r="427" spans="1:3">
      <c r="A427">
        <v>70.5</v>
      </c>
      <c r="B427">
        <v>38.361907811260096</v>
      </c>
      <c r="C427">
        <v>20.227099666509364</v>
      </c>
    </row>
    <row r="428" spans="1:3">
      <c r="A428">
        <v>70.666666666666671</v>
      </c>
      <c r="B428">
        <v>38.249258555621545</v>
      </c>
      <c r="C428">
        <v>20.198972685659875</v>
      </c>
    </row>
    <row r="429" spans="1:3">
      <c r="A429">
        <v>70.833333333333329</v>
      </c>
      <c r="B429">
        <v>38.277411669721936</v>
      </c>
      <c r="C429">
        <v>20.198972685659875</v>
      </c>
    </row>
    <row r="430" spans="1:3">
      <c r="A430">
        <v>71</v>
      </c>
      <c r="B430">
        <v>38.192970607303899</v>
      </c>
      <c r="C430">
        <v>20.142699395964328</v>
      </c>
    </row>
    <row r="431" spans="1:3">
      <c r="A431">
        <v>71.166666666666671</v>
      </c>
      <c r="B431">
        <v>38.164835733241027</v>
      </c>
      <c r="C431">
        <v>20.142699395964328</v>
      </c>
    </row>
    <row r="432" spans="1:3">
      <c r="A432">
        <v>71.333333333333329</v>
      </c>
      <c r="B432">
        <v>38.136706899376321</v>
      </c>
      <c r="C432">
        <v>20.170839270132639</v>
      </c>
    </row>
    <row r="433" spans="1:3">
      <c r="A433">
        <v>71.5</v>
      </c>
      <c r="B433">
        <v>38.108584085833769</v>
      </c>
      <c r="C433">
        <v>20.198972685659875</v>
      </c>
    </row>
    <row r="434" spans="1:3">
      <c r="A434">
        <v>71.666666666666671</v>
      </c>
      <c r="B434">
        <v>38.024251568656844</v>
      </c>
      <c r="C434">
        <v>20.170839270132639</v>
      </c>
    </row>
    <row r="435" spans="1:3">
      <c r="A435">
        <v>71.833333333333329</v>
      </c>
      <c r="B435">
        <v>38.108584085833769</v>
      </c>
      <c r="C435">
        <v>20.170839270132639</v>
      </c>
    </row>
    <row r="436" spans="1:3">
      <c r="A436">
        <v>72</v>
      </c>
      <c r="B436">
        <v>37.939972520615406</v>
      </c>
      <c r="C436">
        <v>20.142699395964328</v>
      </c>
    </row>
    <row r="437" spans="1:3">
      <c r="A437">
        <v>72.166666666666671</v>
      </c>
      <c r="B437">
        <v>37.996152638012788</v>
      </c>
      <c r="C437">
        <v>20.170839270132639</v>
      </c>
    </row>
    <row r="438" spans="1:3">
      <c r="A438">
        <v>72.333333333333329</v>
      </c>
      <c r="B438">
        <v>37.911891294348372</v>
      </c>
      <c r="C438">
        <v>20.11455303915395</v>
      </c>
    </row>
    <row r="439" spans="1:3">
      <c r="A439">
        <v>72.5</v>
      </c>
      <c r="B439">
        <v>37.911891294348372</v>
      </c>
      <c r="C439">
        <v>20.142699395964328</v>
      </c>
    </row>
    <row r="440" spans="1:3">
      <c r="A440">
        <v>72.666666666666671</v>
      </c>
      <c r="B440">
        <v>37.855746408028359</v>
      </c>
      <c r="C440">
        <v>20.170839270132639</v>
      </c>
    </row>
    <row r="441" spans="1:3">
      <c r="A441">
        <v>72.833333333333329</v>
      </c>
      <c r="B441">
        <v>37.799624812003096</v>
      </c>
      <c r="C441">
        <v>20.170839270132639</v>
      </c>
    </row>
    <row r="442" spans="1:3">
      <c r="A442">
        <v>73</v>
      </c>
      <c r="B442">
        <v>37.827682708569299</v>
      </c>
      <c r="C442">
        <v>20.170839270132639</v>
      </c>
    </row>
    <row r="443" spans="1:3">
      <c r="A443">
        <v>73.166666666666671</v>
      </c>
      <c r="B443">
        <v>37.743526348931809</v>
      </c>
      <c r="C443">
        <v>20.170839270132639</v>
      </c>
    </row>
    <row r="444" spans="1:3">
      <c r="A444">
        <v>73.333333333333329</v>
      </c>
      <c r="B444">
        <v>37.687450861754797</v>
      </c>
      <c r="C444">
        <v>20.142699395964328</v>
      </c>
    </row>
    <row r="445" spans="1:3">
      <c r="A445">
        <v>73.5</v>
      </c>
      <c r="B445">
        <v>37.659421685121686</v>
      </c>
      <c r="C445">
        <v>20.170839270132639</v>
      </c>
    </row>
    <row r="446" spans="1:3">
      <c r="A446">
        <v>73.666666666666671</v>
      </c>
      <c r="B446">
        <v>37.603380367907448</v>
      </c>
      <c r="C446">
        <v>20.170839270132639</v>
      </c>
    </row>
    <row r="447" spans="1:3">
      <c r="A447">
        <v>73.833333333333329</v>
      </c>
      <c r="B447">
        <v>37.631398193690764</v>
      </c>
      <c r="C447">
        <v>20.198972685659875</v>
      </c>
    </row>
    <row r="448" spans="1:3">
      <c r="A448">
        <v>74</v>
      </c>
      <c r="B448">
        <v>37.519360689152869</v>
      </c>
      <c r="C448">
        <v>20.142699395964328</v>
      </c>
    </row>
    <row r="449" spans="1:3">
      <c r="A449">
        <v>74.166666666666671</v>
      </c>
      <c r="B449">
        <v>37.547361635150565</v>
      </c>
      <c r="C449">
        <v>20.142699395964328</v>
      </c>
    </row>
    <row r="450" spans="1:3">
      <c r="A450">
        <v>74.333333333333329</v>
      </c>
      <c r="B450">
        <v>37.547361635150565</v>
      </c>
      <c r="C450">
        <v>20.227099666509364</v>
      </c>
    </row>
    <row r="451" spans="1:3">
      <c r="A451">
        <v>74.5</v>
      </c>
      <c r="B451">
        <v>37.407412586536836</v>
      </c>
      <c r="C451">
        <v>20.142699395964328</v>
      </c>
    </row>
    <row r="452" spans="1:3">
      <c r="A452">
        <v>74.666666666666671</v>
      </c>
      <c r="B452">
        <v>37.463375540484982</v>
      </c>
      <c r="C452">
        <v>20.198972685659875</v>
      </c>
    </row>
    <row r="453" spans="1:3">
      <c r="A453">
        <v>74.833333333333329</v>
      </c>
      <c r="B453">
        <v>37.379439384001017</v>
      </c>
      <c r="C453">
        <v>20.142699395964328</v>
      </c>
    </row>
    <row r="454" spans="1:3">
      <c r="A454">
        <v>75</v>
      </c>
      <c r="B454">
        <v>37.351471671880098</v>
      </c>
      <c r="C454">
        <v>20.142699395964328</v>
      </c>
    </row>
    <row r="455" spans="1:3">
      <c r="A455">
        <v>75.166666666666671</v>
      </c>
      <c r="B455">
        <v>37.295552641349275</v>
      </c>
      <c r="C455">
        <v>20.142699395964328</v>
      </c>
    </row>
    <row r="456" spans="1:3">
      <c r="A456">
        <v>75.333333333333329</v>
      </c>
      <c r="B456">
        <v>37.323509430786601</v>
      </c>
      <c r="C456">
        <v>20.198972685659875</v>
      </c>
    </row>
    <row r="457" spans="1:3">
      <c r="A457">
        <v>75.5</v>
      </c>
      <c r="B457">
        <v>37.2676012842131</v>
      </c>
      <c r="C457">
        <v>20.170839270132639</v>
      </c>
    </row>
    <row r="458" spans="1:3">
      <c r="A458">
        <v>75.666666666666671</v>
      </c>
      <c r="B458">
        <v>37.239655340039121</v>
      </c>
      <c r="C458">
        <v>20.170839270132639</v>
      </c>
    </row>
    <row r="459" spans="1:3">
      <c r="A459">
        <v>75.833333333333329</v>
      </c>
      <c r="B459">
        <v>37.155849792140984</v>
      </c>
      <c r="C459">
        <v>20.142699395964328</v>
      </c>
    </row>
    <row r="460" spans="1:3">
      <c r="A460">
        <v>76</v>
      </c>
      <c r="B460">
        <v>37.183779613302093</v>
      </c>
      <c r="C460">
        <v>20.198972685659875</v>
      </c>
    </row>
    <row r="461" spans="1:3">
      <c r="A461">
        <v>76.166666666666671</v>
      </c>
      <c r="B461">
        <v>37.127925306745809</v>
      </c>
      <c r="C461">
        <v>20.311442240062927</v>
      </c>
    </row>
    <row r="462" spans="1:3">
      <c r="A462">
        <v>76.333333333333329</v>
      </c>
      <c r="B462">
        <v>37.072092266230463</v>
      </c>
      <c r="C462">
        <v>20.170839270132639</v>
      </c>
    </row>
    <row r="463" spans="1:3">
      <c r="A463">
        <v>76.5</v>
      </c>
      <c r="B463">
        <v>37.016280337866355</v>
      </c>
      <c r="C463">
        <v>20.170839270132639</v>
      </c>
    </row>
    <row r="464" spans="1:3">
      <c r="A464">
        <v>76.666666666666671</v>
      </c>
      <c r="B464">
        <v>37.044183672637914</v>
      </c>
      <c r="C464">
        <v>20.142699395964328</v>
      </c>
    </row>
    <row r="465" spans="1:3">
      <c r="A465">
        <v>76.833333333333329</v>
      </c>
      <c r="B465">
        <v>37.016280337866355</v>
      </c>
      <c r="C465">
        <v>20.198972685659875</v>
      </c>
    </row>
    <row r="466" spans="1:3">
      <c r="A466">
        <v>77</v>
      </c>
      <c r="B466">
        <v>36.960489368011324</v>
      </c>
      <c r="C466">
        <v>20.170839270132639</v>
      </c>
    </row>
    <row r="467" spans="1:3">
      <c r="A467">
        <v>77.166666666666671</v>
      </c>
      <c r="B467">
        <v>36.960489368011324</v>
      </c>
      <c r="C467">
        <v>20.198972685659875</v>
      </c>
    </row>
    <row r="468" spans="1:3">
      <c r="A468">
        <v>77.333333333333329</v>
      </c>
      <c r="B468">
        <v>36.904719203268215</v>
      </c>
      <c r="C468">
        <v>20.170839270132639</v>
      </c>
    </row>
    <row r="469" spans="1:3">
      <c r="A469">
        <v>77.5</v>
      </c>
      <c r="B469">
        <v>36.876841874943423</v>
      </c>
      <c r="C469">
        <v>20.142699395964328</v>
      </c>
    </row>
    <row r="470" spans="1:3">
      <c r="A470">
        <v>77.666666666666671</v>
      </c>
      <c r="B470">
        <v>36.821102630778419</v>
      </c>
      <c r="C470">
        <v>20.170839270132639</v>
      </c>
    </row>
    <row r="471" spans="1:3">
      <c r="A471">
        <v>77.833333333333329</v>
      </c>
      <c r="B471">
        <v>36.848969690482434</v>
      </c>
      <c r="C471">
        <v>20.142699395964328</v>
      </c>
    </row>
    <row r="472" spans="1:3">
      <c r="A472">
        <v>78</v>
      </c>
      <c r="B472">
        <v>36.821102630778419</v>
      </c>
      <c r="C472">
        <v>20.11455303915395</v>
      </c>
    </row>
    <row r="473" spans="1:3">
      <c r="A473">
        <v>78.166666666666671</v>
      </c>
      <c r="B473">
        <v>36.737532009361964</v>
      </c>
      <c r="C473">
        <v>20.170839270132639</v>
      </c>
    </row>
    <row r="474" spans="1:3">
      <c r="A474">
        <v>78.333333333333329</v>
      </c>
      <c r="B474">
        <v>36.737532009361964</v>
      </c>
      <c r="C474">
        <v>20.170839270132639</v>
      </c>
    </row>
    <row r="475" spans="1:3">
      <c r="A475">
        <v>78.5</v>
      </c>
      <c r="B475">
        <v>36.709685257913129</v>
      </c>
      <c r="C475">
        <v>20.170839270132639</v>
      </c>
    </row>
    <row r="476" spans="1:3">
      <c r="A476">
        <v>78.666666666666671</v>
      </c>
      <c r="B476">
        <v>36.626175104168546</v>
      </c>
      <c r="C476">
        <v>20.170839270132639</v>
      </c>
    </row>
    <row r="477" spans="1:3">
      <c r="A477">
        <v>78.833333333333329</v>
      </c>
      <c r="B477">
        <v>36.626175104168546</v>
      </c>
      <c r="C477">
        <v>20.142699395964328</v>
      </c>
    </row>
    <row r="478" spans="1:3">
      <c r="A478">
        <v>79</v>
      </c>
      <c r="B478">
        <v>36.626175104168546</v>
      </c>
      <c r="C478">
        <v>20.170839270132639</v>
      </c>
    </row>
    <row r="479" spans="1:3">
      <c r="A479">
        <v>79.166666666666671</v>
      </c>
      <c r="B479">
        <v>36.570526562163693</v>
      </c>
      <c r="C479">
        <v>20.170839270132639</v>
      </c>
    </row>
    <row r="480" spans="1:3">
      <c r="A480">
        <v>79.333333333333329</v>
      </c>
      <c r="B480">
        <v>36.487090710513797</v>
      </c>
      <c r="C480">
        <v>20.170839270132639</v>
      </c>
    </row>
    <row r="481" spans="1:3">
      <c r="A481">
        <v>79.5</v>
      </c>
      <c r="B481">
        <v>36.542709702380556</v>
      </c>
      <c r="C481">
        <v>20.170839270132639</v>
      </c>
    </row>
    <row r="482" spans="1:3">
      <c r="A482">
        <v>79.666666666666671</v>
      </c>
      <c r="B482">
        <v>36.459288540576487</v>
      </c>
      <c r="C482">
        <v>20.255220236606927</v>
      </c>
    </row>
    <row r="483" spans="1:3">
      <c r="A483">
        <v>79.833333333333329</v>
      </c>
      <c r="B483">
        <v>36.459288540576487</v>
      </c>
      <c r="C483">
        <v>20.227099666509364</v>
      </c>
    </row>
    <row r="484" spans="1:3">
      <c r="A484">
        <v>80</v>
      </c>
      <c r="B484">
        <v>36.431491229423877</v>
      </c>
      <c r="C484">
        <v>20.198972685659875</v>
      </c>
    </row>
    <row r="485" spans="1:3">
      <c r="A485">
        <v>80.166666666666671</v>
      </c>
      <c r="B485">
        <v>36.375911107917382</v>
      </c>
      <c r="C485">
        <v>20.227099666509364</v>
      </c>
    </row>
    <row r="486" spans="1:3">
      <c r="A486">
        <v>80.333333333333329</v>
      </c>
      <c r="B486">
        <v>36.459288540576487</v>
      </c>
      <c r="C486">
        <v>20.198972685659875</v>
      </c>
    </row>
    <row r="487" spans="1:3">
      <c r="A487">
        <v>80.5</v>
      </c>
      <c r="B487">
        <v>36.264808339973946</v>
      </c>
      <c r="C487">
        <v>20.170839270132639</v>
      </c>
    </row>
    <row r="488" spans="1:3">
      <c r="A488">
        <v>80.666666666666671</v>
      </c>
      <c r="B488">
        <v>36.320350195019977</v>
      </c>
      <c r="C488">
        <v>20.255220236606927</v>
      </c>
    </row>
    <row r="489" spans="1:3">
      <c r="A489">
        <v>80.833333333333329</v>
      </c>
      <c r="B489">
        <v>36.209285392235792</v>
      </c>
      <c r="C489">
        <v>20.170839270132639</v>
      </c>
    </row>
    <row r="490" spans="1:3">
      <c r="A490">
        <v>81</v>
      </c>
      <c r="B490">
        <v>36.237044512092055</v>
      </c>
      <c r="C490">
        <v>20.170839270132639</v>
      </c>
    </row>
    <row r="491" spans="1:3">
      <c r="A491">
        <v>81.166666666666671</v>
      </c>
      <c r="B491">
        <v>36.181530961620304</v>
      </c>
      <c r="C491">
        <v>20.227099666509364</v>
      </c>
    </row>
    <row r="492" spans="1:3">
      <c r="A492">
        <v>81.333333333333329</v>
      </c>
      <c r="B492">
        <v>36.153781201473805</v>
      </c>
      <c r="C492">
        <v>20.170839270132639</v>
      </c>
    </row>
    <row r="493" spans="1:3">
      <c r="A493">
        <v>81.5</v>
      </c>
      <c r="B493">
        <v>36.153781201473805</v>
      </c>
      <c r="C493">
        <v>20.198972685659875</v>
      </c>
    </row>
    <row r="494" spans="1:3">
      <c r="A494">
        <v>81.666666666666671</v>
      </c>
      <c r="B494">
        <v>36.015101801670582</v>
      </c>
      <c r="C494">
        <v>20.170839270132639</v>
      </c>
    </row>
    <row r="495" spans="1:3">
      <c r="A495">
        <v>81.833333333333329</v>
      </c>
      <c r="B495">
        <v>36.098295617565661</v>
      </c>
      <c r="C495">
        <v>20.170839270132639</v>
      </c>
    </row>
    <row r="496" spans="1:3">
      <c r="A496">
        <v>82</v>
      </c>
      <c r="B496">
        <v>36.070559756325217</v>
      </c>
      <c r="C496">
        <v>20.198972685659875</v>
      </c>
    </row>
    <row r="497" spans="1:3">
      <c r="A497">
        <v>82.166666666666671</v>
      </c>
      <c r="B497">
        <v>35.987379670854089</v>
      </c>
      <c r="C497">
        <v>20.198972685659875</v>
      </c>
    </row>
    <row r="498" spans="1:3">
      <c r="A498">
        <v>82.333333333333329</v>
      </c>
      <c r="B498">
        <v>36.015101801670582</v>
      </c>
      <c r="C498">
        <v>20.198972685659875</v>
      </c>
    </row>
    <row r="499" spans="1:3">
      <c r="A499">
        <v>82.5</v>
      </c>
      <c r="B499">
        <v>35.931949008831317</v>
      </c>
      <c r="C499">
        <v>20.227099666509364</v>
      </c>
    </row>
    <row r="500" spans="1:3">
      <c r="A500">
        <v>82.666666666666671</v>
      </c>
      <c r="B500">
        <v>35.876536355218931</v>
      </c>
      <c r="C500">
        <v>20.198972685659875</v>
      </c>
    </row>
    <row r="501" spans="1:3">
      <c r="A501">
        <v>82.833333333333329</v>
      </c>
      <c r="B501">
        <v>35.876536355218931</v>
      </c>
      <c r="C501">
        <v>20.198972685659875</v>
      </c>
    </row>
    <row r="502" spans="1:3">
      <c r="A502">
        <v>83</v>
      </c>
      <c r="B502">
        <v>35.876536355218931</v>
      </c>
      <c r="C502">
        <v>20.227099666509364</v>
      </c>
    </row>
    <row r="503" spans="1:3">
      <c r="A503">
        <v>83.166666666666671</v>
      </c>
      <c r="B503">
        <v>35.848836734961679</v>
      </c>
      <c r="C503">
        <v>20.255220236606927</v>
      </c>
    </row>
    <row r="504" spans="1:3">
      <c r="A504">
        <v>83.333333333333329</v>
      </c>
      <c r="B504">
        <v>35.765764476974958</v>
      </c>
      <c r="C504">
        <v>20.198972685659875</v>
      </c>
    </row>
    <row r="505" spans="1:3">
      <c r="A505">
        <v>83.5</v>
      </c>
      <c r="B505">
        <v>35.765764476974958</v>
      </c>
      <c r="C505">
        <v>20.170839270132639</v>
      </c>
    </row>
    <row r="506" spans="1:3">
      <c r="A506">
        <v>83.666666666666671</v>
      </c>
      <c r="B506">
        <v>35.738082529919588</v>
      </c>
      <c r="C506">
        <v>20.198972685659875</v>
      </c>
    </row>
    <row r="507" spans="1:3">
      <c r="A507">
        <v>83.833333333333329</v>
      </c>
      <c r="B507">
        <v>35.710404954703485</v>
      </c>
      <c r="C507">
        <v>20.255220236606927</v>
      </c>
    </row>
    <row r="508" spans="1:3">
      <c r="A508">
        <v>84</v>
      </c>
      <c r="B508">
        <v>35.682731732765909</v>
      </c>
      <c r="C508">
        <v>20.227099666509364</v>
      </c>
    </row>
    <row r="509" spans="1:3">
      <c r="A509">
        <v>84.166666666666671</v>
      </c>
      <c r="B509">
        <v>35.710404954703485</v>
      </c>
      <c r="C509">
        <v>20.170839270132639</v>
      </c>
    </row>
    <row r="510" spans="1:3">
      <c r="A510">
        <v>84.333333333333329</v>
      </c>
      <c r="B510">
        <v>35.599738001192854</v>
      </c>
      <c r="C510">
        <v>20.227099666509364</v>
      </c>
    </row>
    <row r="511" spans="1:3">
      <c r="A511">
        <v>84.5</v>
      </c>
      <c r="B511">
        <v>35.57208200699597</v>
      </c>
      <c r="C511">
        <v>20.170839270132639</v>
      </c>
    </row>
    <row r="512" spans="1:3">
      <c r="A512">
        <v>84.666666666666671</v>
      </c>
      <c r="B512">
        <v>35.544430273448725</v>
      </c>
      <c r="C512">
        <v>20.198972685659875</v>
      </c>
    </row>
    <row r="513" spans="1:3">
      <c r="A513">
        <v>84.833333333333329</v>
      </c>
      <c r="B513">
        <v>35.544430273448725</v>
      </c>
      <c r="C513">
        <v>20.198972685659875</v>
      </c>
    </row>
    <row r="514" spans="1:3">
      <c r="A514">
        <v>85</v>
      </c>
      <c r="B514">
        <v>35.406234868654515</v>
      </c>
      <c r="C514">
        <v>20.198972685659875</v>
      </c>
    </row>
    <row r="515" spans="1:3">
      <c r="A515">
        <v>85.166666666666671</v>
      </c>
      <c r="B515">
        <v>35.516782782059785</v>
      </c>
      <c r="C515">
        <v>20.255220236606927</v>
      </c>
    </row>
    <row r="516" spans="1:3">
      <c r="A516">
        <v>85.333333333333329</v>
      </c>
      <c r="B516">
        <v>35.406234868654515</v>
      </c>
      <c r="C516">
        <v>20.227099666509364</v>
      </c>
    </row>
    <row r="517" spans="1:3">
      <c r="A517">
        <v>85.5</v>
      </c>
      <c r="B517">
        <v>35.378608311080256</v>
      </c>
      <c r="C517">
        <v>20.227099666509364</v>
      </c>
    </row>
    <row r="518" spans="1:3">
      <c r="A518">
        <v>85.666666666666671</v>
      </c>
      <c r="B518">
        <v>35.378608311080256</v>
      </c>
      <c r="C518">
        <v>20.255220236606927</v>
      </c>
    </row>
    <row r="519" spans="1:3">
      <c r="A519">
        <v>85.833333333333329</v>
      </c>
      <c r="B519">
        <v>35.378608311080256</v>
      </c>
      <c r="C519">
        <v>20.255220236606927</v>
      </c>
    </row>
    <row r="520" spans="1:3">
      <c r="A520">
        <v>86</v>
      </c>
      <c r="B520">
        <v>35.350985884951193</v>
      </c>
      <c r="C520">
        <v>20.283334419841026</v>
      </c>
    </row>
    <row r="521" spans="1:3">
      <c r="A521">
        <v>86.166666666666671</v>
      </c>
      <c r="B521">
        <v>35.21293508188085</v>
      </c>
      <c r="C521">
        <v>20.198972685659875</v>
      </c>
    </row>
    <row r="522" spans="1:3">
      <c r="A522">
        <v>86.333333333333329</v>
      </c>
      <c r="B522">
        <v>35.21293508188085</v>
      </c>
      <c r="C522">
        <v>20.227099666509364</v>
      </c>
    </row>
    <row r="523" spans="1:3">
      <c r="A523">
        <v>86.5</v>
      </c>
      <c r="B523">
        <v>35.24053712677452</v>
      </c>
      <c r="C523">
        <v>20.227099666509364</v>
      </c>
    </row>
    <row r="524" spans="1:3">
      <c r="A524">
        <v>86.666666666666671</v>
      </c>
      <c r="B524">
        <v>35.157743037114173</v>
      </c>
      <c r="C524">
        <v>20.227099666509364</v>
      </c>
    </row>
    <row r="525" spans="1:3">
      <c r="A525">
        <v>86.833333333333329</v>
      </c>
      <c r="B525">
        <v>35.185337058110733</v>
      </c>
      <c r="C525">
        <v>20.227099666509364</v>
      </c>
    </row>
    <row r="526" spans="1:3">
      <c r="A526">
        <v>87</v>
      </c>
      <c r="B526">
        <v>35.130153000551552</v>
      </c>
      <c r="C526">
        <v>20.255220236606927</v>
      </c>
    </row>
    <row r="527" spans="1:3">
      <c r="A527">
        <v>87.166666666666671</v>
      </c>
      <c r="B527">
        <v>35.130153000551552</v>
      </c>
      <c r="C527">
        <v>20.283334419841026</v>
      </c>
    </row>
    <row r="528" spans="1:3">
      <c r="A528">
        <v>87.333333333333329</v>
      </c>
      <c r="B528">
        <v>35.074984807421068</v>
      </c>
      <c r="C528">
        <v>20.255220236606927</v>
      </c>
    </row>
    <row r="529" spans="1:3">
      <c r="A529">
        <v>87.5</v>
      </c>
      <c r="B529">
        <v>35.047406614225167</v>
      </c>
      <c r="C529">
        <v>20.283334419841026</v>
      </c>
    </row>
    <row r="530" spans="1:3">
      <c r="A530">
        <v>87.666666666666671</v>
      </c>
      <c r="B530">
        <v>35.019832332206981</v>
      </c>
      <c r="C530">
        <v>20.255220236606927</v>
      </c>
    </row>
    <row r="531" spans="1:3">
      <c r="A531">
        <v>87.833333333333329</v>
      </c>
      <c r="B531">
        <v>34.992261943077658</v>
      </c>
      <c r="C531">
        <v>20.255220236606927</v>
      </c>
    </row>
    <row r="532" spans="1:3">
      <c r="A532">
        <v>88</v>
      </c>
      <c r="B532">
        <v>34.964695428558272</v>
      </c>
      <c r="C532">
        <v>20.255220236606927</v>
      </c>
    </row>
    <row r="533" spans="1:3">
      <c r="A533">
        <v>88.166666666666671</v>
      </c>
      <c r="B533">
        <v>34.937132770379776</v>
      </c>
      <c r="C533">
        <v>20.283334419841026</v>
      </c>
    </row>
    <row r="534" spans="1:3">
      <c r="A534">
        <v>88.333333333333329</v>
      </c>
      <c r="B534">
        <v>34.88201895001815</v>
      </c>
      <c r="C534">
        <v>20.255220236606927</v>
      </c>
    </row>
    <row r="535" spans="1:3">
      <c r="A535">
        <v>88.5</v>
      </c>
      <c r="B535">
        <v>34.88201895001815</v>
      </c>
      <c r="C535">
        <v>20.255220236606927</v>
      </c>
    </row>
    <row r="536" spans="1:3">
      <c r="A536">
        <v>88.666666666666671</v>
      </c>
      <c r="B536">
        <v>34.88201895001815</v>
      </c>
      <c r="C536">
        <v>20.367638886690067</v>
      </c>
    </row>
    <row r="537" spans="1:3">
      <c r="A537">
        <v>88.833333333333329</v>
      </c>
      <c r="B537">
        <v>34.854467751345616</v>
      </c>
      <c r="C537">
        <v>20.283334419841026</v>
      </c>
    </row>
    <row r="538" spans="1:3">
      <c r="A538">
        <v>89</v>
      </c>
      <c r="B538">
        <v>34.771836782625812</v>
      </c>
      <c r="C538">
        <v>20.283334419841026</v>
      </c>
    </row>
    <row r="539" spans="1:3">
      <c r="A539">
        <v>89.166666666666671</v>
      </c>
      <c r="B539">
        <v>34.854467751345616</v>
      </c>
      <c r="C539">
        <v>20.367638886690067</v>
      </c>
    </row>
    <row r="540" spans="1:3">
      <c r="A540">
        <v>89.333333333333329</v>
      </c>
      <c r="B540">
        <v>34.716768144137141</v>
      </c>
      <c r="C540">
        <v>20.283334419841026</v>
      </c>
    </row>
    <row r="541" spans="1:3">
      <c r="A541">
        <v>89.5</v>
      </c>
      <c r="B541">
        <v>34.744300608113917</v>
      </c>
      <c r="C541">
        <v>20.283334419841026</v>
      </c>
    </row>
    <row r="542" spans="1:3">
      <c r="A542">
        <v>89.666666666666671</v>
      </c>
      <c r="B542">
        <v>34.689239372512027</v>
      </c>
      <c r="C542">
        <v>20.311442240062927</v>
      </c>
    </row>
    <row r="543" spans="1:3">
      <c r="A543">
        <v>89.833333333333329</v>
      </c>
      <c r="B543">
        <v>34.716768144137141</v>
      </c>
      <c r="C543">
        <v>20.339543721086834</v>
      </c>
    </row>
    <row r="544" spans="1:3">
      <c r="A544">
        <v>90</v>
      </c>
      <c r="B544">
        <v>34.63419283362866</v>
      </c>
      <c r="C544">
        <v>20.283334419841026</v>
      </c>
    </row>
    <row r="545" spans="1:3">
      <c r="A545">
        <v>90.166666666666671</v>
      </c>
      <c r="B545">
        <v>34.606675030048997</v>
      </c>
      <c r="C545">
        <v>20.283334419841026</v>
      </c>
    </row>
    <row r="546" spans="1:3">
      <c r="A546">
        <v>90.333333333333329</v>
      </c>
      <c r="B546">
        <v>34.579160846178013</v>
      </c>
      <c r="C546">
        <v>20.311442240062927</v>
      </c>
    </row>
    <row r="547" spans="1:3">
      <c r="A547">
        <v>90.5</v>
      </c>
      <c r="B547">
        <v>34.551650263877342</v>
      </c>
      <c r="C547">
        <v>20.311442240062927</v>
      </c>
    </row>
    <row r="548" spans="1:3">
      <c r="A548">
        <v>90.666666666666671</v>
      </c>
      <c r="B548">
        <v>34.524143265017386</v>
      </c>
      <c r="C548">
        <v>20.283334419841026</v>
      </c>
    </row>
    <row r="549" spans="1:3">
      <c r="A549">
        <v>90.833333333333329</v>
      </c>
      <c r="B549">
        <v>34.524143265017386</v>
      </c>
      <c r="C549">
        <v>20.311442240062927</v>
      </c>
    </row>
    <row r="550" spans="1:3">
      <c r="A550">
        <v>91</v>
      </c>
      <c r="B550">
        <v>34.469139945144917</v>
      </c>
      <c r="C550">
        <v>20.283334419841026</v>
      </c>
    </row>
    <row r="551" spans="1:3">
      <c r="A551">
        <v>91.166666666666671</v>
      </c>
      <c r="B551">
        <v>34.41415074169737</v>
      </c>
      <c r="C551">
        <v>20.283334419841026</v>
      </c>
    </row>
    <row r="552" spans="1:3">
      <c r="A552">
        <v>91.333333333333329</v>
      </c>
      <c r="B552">
        <v>34.469139945144917</v>
      </c>
      <c r="C552">
        <v>20.283334419841026</v>
      </c>
    </row>
    <row r="553" spans="1:3">
      <c r="A553">
        <v>91.5</v>
      </c>
      <c r="B553">
        <v>34.41415074169737</v>
      </c>
      <c r="C553">
        <v>20.339543721086834</v>
      </c>
    </row>
    <row r="554" spans="1:3">
      <c r="A554">
        <v>91.666666666666671</v>
      </c>
      <c r="B554">
        <v>34.359175509947853</v>
      </c>
      <c r="C554">
        <v>20.283334419841026</v>
      </c>
    </row>
    <row r="555" spans="1:3">
      <c r="A555">
        <v>91.833333333333329</v>
      </c>
      <c r="B555">
        <v>34.331693088269425</v>
      </c>
      <c r="C555">
        <v>20.311442240062927</v>
      </c>
    </row>
    <row r="556" spans="1:3">
      <c r="A556">
        <v>92</v>
      </c>
      <c r="B556">
        <v>34.359175509947853</v>
      </c>
      <c r="C556">
        <v>20.339543721086834</v>
      </c>
    </row>
    <row r="557" spans="1:3">
      <c r="A557">
        <v>92.166666666666671</v>
      </c>
      <c r="B557">
        <v>34.249266383303642</v>
      </c>
      <c r="C557">
        <v>20.311442240062927</v>
      </c>
    </row>
    <row r="558" spans="1:3">
      <c r="A558">
        <v>92.333333333333329</v>
      </c>
      <c r="B558">
        <v>34.249266383303642</v>
      </c>
      <c r="C558">
        <v>20.311442240062927</v>
      </c>
    </row>
    <row r="559" spans="1:3">
      <c r="A559">
        <v>92.5</v>
      </c>
      <c r="B559">
        <v>34.249266383303642</v>
      </c>
      <c r="C559">
        <v>20.367638886690067</v>
      </c>
    </row>
    <row r="560" spans="1:3">
      <c r="A560">
        <v>92.666666666666671</v>
      </c>
      <c r="B560">
        <v>34.194332199616788</v>
      </c>
      <c r="C560">
        <v>20.311442240062927</v>
      </c>
    </row>
    <row r="561" spans="1:3">
      <c r="A561">
        <v>92.833333333333329</v>
      </c>
      <c r="B561">
        <v>34.166870139572147</v>
      </c>
      <c r="C561">
        <v>20.367638886690067</v>
      </c>
    </row>
    <row r="562" spans="1:3">
      <c r="A562">
        <v>93</v>
      </c>
      <c r="B562">
        <v>34.194332199616788</v>
      </c>
      <c r="C562">
        <v>20.339543721086834</v>
      </c>
    </row>
    <row r="563" spans="1:3">
      <c r="A563">
        <v>93.166666666666671</v>
      </c>
      <c r="B563">
        <v>34.166870139572147</v>
      </c>
      <c r="C563">
        <v>20.367638886690067</v>
      </c>
    </row>
    <row r="564" spans="1:3">
      <c r="A564">
        <v>93.333333333333329</v>
      </c>
      <c r="B564">
        <v>34.111955993011883</v>
      </c>
      <c r="C564">
        <v>20.339543721086834</v>
      </c>
    </row>
    <row r="565" spans="1:3">
      <c r="A565">
        <v>93.5</v>
      </c>
      <c r="B565">
        <v>34.057055024489074</v>
      </c>
      <c r="C565">
        <v>20.395727760613184</v>
      </c>
    </row>
    <row r="566" spans="1:3">
      <c r="A566">
        <v>93.666666666666671</v>
      </c>
      <c r="B566">
        <v>34.029609437019808</v>
      </c>
      <c r="C566">
        <v>20.339543721086834</v>
      </c>
    </row>
    <row r="567" spans="1:3">
      <c r="A567">
        <v>93.833333333333329</v>
      </c>
      <c r="B567">
        <v>34.057055024489074</v>
      </c>
      <c r="C567">
        <v>20.367638886690067</v>
      </c>
    </row>
    <row r="568" spans="1:3">
      <c r="A568">
        <v>94</v>
      </c>
      <c r="B568">
        <v>34.029609437019808</v>
      </c>
      <c r="C568">
        <v>20.367638886690067</v>
      </c>
    </row>
    <row r="569" spans="1:3">
      <c r="A569">
        <v>94.166666666666671</v>
      </c>
      <c r="B569">
        <v>33.974727965787373</v>
      </c>
      <c r="C569">
        <v>20.311442240062927</v>
      </c>
    </row>
    <row r="570" spans="1:3">
      <c r="A570">
        <v>94.333333333333329</v>
      </c>
      <c r="B570">
        <v>33.974727965787373</v>
      </c>
      <c r="C570">
        <v>20.311442240062927</v>
      </c>
    </row>
    <row r="571" spans="1:3">
      <c r="A571">
        <v>94.5</v>
      </c>
      <c r="B571">
        <v>33.919859313078298</v>
      </c>
      <c r="C571">
        <v>20.311442240062927</v>
      </c>
    </row>
    <row r="572" spans="1:3">
      <c r="A572">
        <v>94.666666666666671</v>
      </c>
      <c r="B572">
        <v>33.865003335292407</v>
      </c>
      <c r="C572">
        <v>20.311442240062927</v>
      </c>
    </row>
    <row r="573" spans="1:3">
      <c r="A573">
        <v>94.833333333333329</v>
      </c>
      <c r="B573">
        <v>34.002167090108642</v>
      </c>
      <c r="C573">
        <v>20.339543721086834</v>
      </c>
    </row>
    <row r="574" spans="1:3">
      <c r="A574">
        <v>95</v>
      </c>
      <c r="B574">
        <v>33.837580054651852</v>
      </c>
      <c r="C574">
        <v>20.339543721086834</v>
      </c>
    </row>
    <row r="575" spans="1:3">
      <c r="A575">
        <v>95.166666666666671</v>
      </c>
      <c r="B575">
        <v>33.782742820249346</v>
      </c>
      <c r="C575">
        <v>20.283334419841026</v>
      </c>
    </row>
    <row r="576" spans="1:3">
      <c r="A576">
        <v>95.333333333333329</v>
      </c>
      <c r="B576">
        <v>33.782742820249346</v>
      </c>
      <c r="C576">
        <v>20.339543721086834</v>
      </c>
    </row>
    <row r="577" spans="1:3">
      <c r="A577">
        <v>95.5</v>
      </c>
      <c r="B577">
        <v>33.75532883065766</v>
      </c>
      <c r="C577">
        <v>20.367638886690067</v>
      </c>
    </row>
    <row r="578" spans="1:3">
      <c r="A578">
        <v>95.666666666666671</v>
      </c>
      <c r="B578">
        <v>33.727917902263869</v>
      </c>
      <c r="C578">
        <v>20.339543721086834</v>
      </c>
    </row>
    <row r="579" spans="1:3">
      <c r="A579">
        <v>95.833333333333329</v>
      </c>
      <c r="B579">
        <v>33.673105157484891</v>
      </c>
      <c r="C579">
        <v>20.339543721086834</v>
      </c>
    </row>
    <row r="580" spans="1:3">
      <c r="A580">
        <v>96</v>
      </c>
      <c r="B580">
        <v>33.645703305323686</v>
      </c>
      <c r="C580">
        <v>20.339543721086834</v>
      </c>
    </row>
    <row r="581" spans="1:3">
      <c r="A581">
        <v>96.166666666666671</v>
      </c>
      <c r="B581">
        <v>33.700510017170046</v>
      </c>
      <c r="C581">
        <v>20.395727760613184</v>
      </c>
    </row>
    <row r="582" spans="1:3">
      <c r="A582">
        <v>96.333333333333329</v>
      </c>
      <c r="B582">
        <v>33.618304442808224</v>
      </c>
      <c r="C582">
        <v>20.367638886690067</v>
      </c>
    </row>
    <row r="583" spans="1:3">
      <c r="A583">
        <v>96.5</v>
      </c>
      <c r="B583">
        <v>33.645703305323686</v>
      </c>
      <c r="C583">
        <v>20.451886728198481</v>
      </c>
    </row>
    <row r="584" spans="1:3">
      <c r="A584">
        <v>96.666666666666671</v>
      </c>
      <c r="B584">
        <v>33.59090855206675</v>
      </c>
      <c r="C584">
        <v>20.367638886690067</v>
      </c>
    </row>
    <row r="585" spans="1:3">
      <c r="A585">
        <v>96.833333333333329</v>
      </c>
      <c r="B585">
        <v>33.673105157484891</v>
      </c>
      <c r="C585">
        <v>20.367638886690067</v>
      </c>
    </row>
    <row r="586" spans="1:3">
      <c r="A586">
        <v>97</v>
      </c>
      <c r="B586">
        <v>33.563515615233868</v>
      </c>
      <c r="C586">
        <v>20.367638886690067</v>
      </c>
    </row>
    <row r="587" spans="1:3">
      <c r="A587">
        <v>97.166666666666671</v>
      </c>
      <c r="B587">
        <v>33.563515615233868</v>
      </c>
      <c r="C587">
        <v>20.367638886690067</v>
      </c>
    </row>
    <row r="588" spans="1:3">
      <c r="A588">
        <v>97.333333333333329</v>
      </c>
      <c r="B588">
        <v>33.536125614450498</v>
      </c>
      <c r="C588">
        <v>20.395727760613184</v>
      </c>
    </row>
    <row r="589" spans="1:3">
      <c r="A589">
        <v>97.5</v>
      </c>
      <c r="B589">
        <v>33.453973049899695</v>
      </c>
      <c r="C589">
        <v>20.367638886690067</v>
      </c>
    </row>
    <row r="590" spans="1:3">
      <c r="A590">
        <v>97.666666666666671</v>
      </c>
      <c r="B590">
        <v>33.453973049899695</v>
      </c>
      <c r="C590">
        <v>20.395727760613184</v>
      </c>
    </row>
    <row r="591" spans="1:3">
      <c r="A591">
        <v>97.833333333333329</v>
      </c>
      <c r="B591">
        <v>33.481354349627047</v>
      </c>
      <c r="C591">
        <v>20.423810366560151</v>
      </c>
    </row>
    <row r="592" spans="1:3">
      <c r="A592">
        <v>98</v>
      </c>
      <c r="B592">
        <v>33.481354349627047</v>
      </c>
      <c r="C592">
        <v>20.479956869159395</v>
      </c>
    </row>
    <row r="593" spans="1:3">
      <c r="A593">
        <v>98.166666666666671</v>
      </c>
      <c r="B593">
        <v>33.399219026640921</v>
      </c>
      <c r="C593">
        <v>20.395727760613184</v>
      </c>
    </row>
    <row r="594" spans="1:3">
      <c r="A594">
        <v>98.333333333333329</v>
      </c>
      <c r="B594">
        <v>33.399219026640921</v>
      </c>
      <c r="C594">
        <v>20.395727760613184</v>
      </c>
    </row>
    <row r="595" spans="1:3">
      <c r="A595">
        <v>98.5</v>
      </c>
      <c r="B595">
        <v>33.344476319482155</v>
      </c>
      <c r="C595">
        <v>20.423810366560151</v>
      </c>
    </row>
    <row r="596" spans="1:3">
      <c r="A596">
        <v>98.666666666666671</v>
      </c>
      <c r="B596">
        <v>33.344476319482155</v>
      </c>
      <c r="C596">
        <v>20.395727760613184</v>
      </c>
    </row>
    <row r="597" spans="1:3">
      <c r="A597">
        <v>98.833333333333329</v>
      </c>
      <c r="B597">
        <v>33.289744785911296</v>
      </c>
      <c r="C597">
        <v>20.395727760613184</v>
      </c>
    </row>
    <row r="598" spans="1:3">
      <c r="A598">
        <v>99</v>
      </c>
      <c r="B598">
        <v>33.317109164901666</v>
      </c>
      <c r="C598">
        <v>20.423810366560151</v>
      </c>
    </row>
    <row r="599" spans="1:3">
      <c r="A599">
        <v>99.166666666666671</v>
      </c>
      <c r="B599">
        <v>33.235024283507265</v>
      </c>
      <c r="C599">
        <v>20.451886728198481</v>
      </c>
    </row>
    <row r="600" spans="1:3">
      <c r="A600">
        <v>99.333333333333329</v>
      </c>
      <c r="B600">
        <v>33.207668124510562</v>
      </c>
      <c r="C600">
        <v>20.423810366560151</v>
      </c>
    </row>
    <row r="601" spans="1:3">
      <c r="A601">
        <v>99.5</v>
      </c>
      <c r="B601">
        <v>33.207668124510562</v>
      </c>
      <c r="C601">
        <v>20.395727760613184</v>
      </c>
    </row>
    <row r="602" spans="1:3">
      <c r="A602">
        <v>99.666666666666671</v>
      </c>
      <c r="B602">
        <v>33.125615802957284</v>
      </c>
      <c r="C602">
        <v>20.395727760613184</v>
      </c>
    </row>
    <row r="603" spans="1:3">
      <c r="A603">
        <v>99.833333333333329</v>
      </c>
      <c r="B603">
        <v>33.152963902010946</v>
      </c>
      <c r="C603">
        <v>20.423810366560151</v>
      </c>
    </row>
    <row r="604" spans="1:3">
      <c r="A604">
        <v>100</v>
      </c>
      <c r="B604">
        <v>33.125615802957284</v>
      </c>
      <c r="C604">
        <v>20.395727760613184</v>
      </c>
    </row>
    <row r="605" spans="1:3">
      <c r="A605">
        <v>100.16666666666667</v>
      </c>
      <c r="B605">
        <v>33.070927540404597</v>
      </c>
      <c r="C605">
        <v>20.395727760613184</v>
      </c>
    </row>
    <row r="606" spans="1:3">
      <c r="A606">
        <v>100.33333333333333</v>
      </c>
      <c r="B606">
        <v>33.098270355009291</v>
      </c>
      <c r="C606">
        <v>20.423810366560151</v>
      </c>
    </row>
    <row r="607" spans="1:3">
      <c r="A607">
        <v>100.5</v>
      </c>
      <c r="B607">
        <v>33.098270355009291</v>
      </c>
      <c r="C607">
        <v>20.395727760613184</v>
      </c>
    </row>
    <row r="608" spans="1:3">
      <c r="A608">
        <v>100.66666666666667</v>
      </c>
      <c r="B608">
        <v>33.043587341385887</v>
      </c>
      <c r="C608">
        <v>20.451886728198481</v>
      </c>
    </row>
    <row r="609" spans="1:3">
      <c r="A609">
        <v>100.83333333333333</v>
      </c>
      <c r="B609">
        <v>33.016249740200877</v>
      </c>
      <c r="C609">
        <v>20.451886728198481</v>
      </c>
    </row>
    <row r="610" spans="1:3">
      <c r="A610">
        <v>101</v>
      </c>
      <c r="B610">
        <v>33.043587341385887</v>
      </c>
      <c r="C610">
        <v>20.508020813037959</v>
      </c>
    </row>
    <row r="611" spans="1:3">
      <c r="A611">
        <v>101.16666666666667</v>
      </c>
      <c r="B611">
        <v>33.016249740200877</v>
      </c>
      <c r="C611">
        <v>20.508020813037959</v>
      </c>
    </row>
    <row r="612" spans="1:3">
      <c r="A612">
        <v>101.33333333333333</v>
      </c>
      <c r="B612">
        <v>32.988914719102205</v>
      </c>
      <c r="C612">
        <v>20.508020813037959</v>
      </c>
    </row>
    <row r="613" spans="1:3">
      <c r="A613">
        <v>101.5</v>
      </c>
      <c r="B613">
        <v>32.934252346198747</v>
      </c>
      <c r="C613">
        <v>20.508020813037959</v>
      </c>
    </row>
    <row r="614" spans="1:3">
      <c r="A614">
        <v>101.66666666666667</v>
      </c>
      <c r="B614">
        <v>32.906924958923334</v>
      </c>
      <c r="C614">
        <v>20.479956869159395</v>
      </c>
    </row>
    <row r="615" spans="1:3">
      <c r="A615">
        <v>101.83333333333333</v>
      </c>
      <c r="B615">
        <v>32.879600080792869</v>
      </c>
      <c r="C615">
        <v>20.451886728198481</v>
      </c>
    </row>
    <row r="616" spans="1:3">
      <c r="A616">
        <v>102</v>
      </c>
      <c r="B616">
        <v>32.824957781076598</v>
      </c>
      <c r="C616">
        <v>20.451886728198481</v>
      </c>
    </row>
    <row r="617" spans="1:3">
      <c r="A617">
        <v>102.16666666666667</v>
      </c>
      <c r="B617">
        <v>32.879600080792869</v>
      </c>
      <c r="C617">
        <v>20.479956869159395</v>
      </c>
    </row>
    <row r="618" spans="1:3">
      <c r="A618">
        <v>102.33333333333333</v>
      </c>
      <c r="B618">
        <v>32.852277694083675</v>
      </c>
      <c r="C618">
        <v>20.479956869159395</v>
      </c>
    </row>
    <row r="619" spans="1:3">
      <c r="A619">
        <v>102.5</v>
      </c>
      <c r="B619">
        <v>32.797640324056964</v>
      </c>
      <c r="C619">
        <v>20.451886728198481</v>
      </c>
    </row>
    <row r="620" spans="1:3">
      <c r="A620">
        <v>102.66666666666667</v>
      </c>
      <c r="B620">
        <v>32.743012707143187</v>
      </c>
      <c r="C620">
        <v>20.451886728198481</v>
      </c>
    </row>
    <row r="621" spans="1:3">
      <c r="A621">
        <v>102.83333333333333</v>
      </c>
      <c r="B621">
        <v>32.797640324056964</v>
      </c>
      <c r="C621">
        <v>20.479956869159395</v>
      </c>
    </row>
    <row r="622" spans="1:3">
      <c r="A622">
        <v>103</v>
      </c>
      <c r="B622">
        <v>32.743012707143187</v>
      </c>
      <c r="C622">
        <v>20.479956869159395</v>
      </c>
    </row>
    <row r="623" spans="1:3">
      <c r="A623">
        <v>103.16666666666667</v>
      </c>
      <c r="B623">
        <v>32.661089259060347</v>
      </c>
      <c r="C623">
        <v>20.451886728198481</v>
      </c>
    </row>
    <row r="624" spans="1:3">
      <c r="A624">
        <v>103.33333333333333</v>
      </c>
      <c r="B624">
        <v>32.770325305314479</v>
      </c>
      <c r="C624">
        <v>20.53607858339323</v>
      </c>
    </row>
    <row r="625" spans="1:3">
      <c r="A625">
        <v>103.5</v>
      </c>
      <c r="B625">
        <v>32.661089259060347</v>
      </c>
      <c r="C625">
        <v>20.479956869159395</v>
      </c>
    </row>
    <row r="626" spans="1:3">
      <c r="A626">
        <v>103.66666666666667</v>
      </c>
      <c r="B626">
        <v>32.579186959104945</v>
      </c>
      <c r="C626">
        <v>20.451886728198481</v>
      </c>
    </row>
    <row r="627" spans="1:3">
      <c r="A627">
        <v>103.83333333333333</v>
      </c>
      <c r="B627">
        <v>32.551890809514447</v>
      </c>
      <c r="C627">
        <v>20.451886728198481</v>
      </c>
    </row>
    <row r="628" spans="1:3">
      <c r="A628">
        <v>104</v>
      </c>
      <c r="B628">
        <v>32.579186959104945</v>
      </c>
      <c r="C628">
        <v>20.423810366560151</v>
      </c>
    </row>
    <row r="629" spans="1:3">
      <c r="A629">
        <v>104.16666666666667</v>
      </c>
      <c r="B629">
        <v>32.579186959104945</v>
      </c>
      <c r="C629">
        <v>20.479956869159395</v>
      </c>
    </row>
    <row r="630" spans="1:3">
      <c r="A630">
        <v>104.33333333333333</v>
      </c>
      <c r="B630">
        <v>32.497305329876994</v>
      </c>
      <c r="C630">
        <v>20.479956869159395</v>
      </c>
    </row>
    <row r="631" spans="1:3">
      <c r="A631">
        <v>104.5</v>
      </c>
      <c r="B631">
        <v>32.551890809514447</v>
      </c>
      <c r="C631">
        <v>20.508020813037959</v>
      </c>
    </row>
    <row r="632" spans="1:3">
      <c r="A632">
        <v>104.66666666666667</v>
      </c>
      <c r="B632">
        <v>32.470015964493584</v>
      </c>
      <c r="C632">
        <v>20.508020813037959</v>
      </c>
    </row>
    <row r="633" spans="1:3">
      <c r="A633">
        <v>104.83333333333333</v>
      </c>
      <c r="B633">
        <v>32.470015964493584</v>
      </c>
      <c r="C633">
        <v>20.508020813037959</v>
      </c>
    </row>
    <row r="634" spans="1:3">
      <c r="A634">
        <v>105</v>
      </c>
      <c r="B634">
        <v>32.497305329876994</v>
      </c>
      <c r="C634">
        <v>20.508020813037959</v>
      </c>
    </row>
    <row r="635" spans="1:3">
      <c r="A635">
        <v>105.16666666666667</v>
      </c>
      <c r="B635">
        <v>32.442728825182101</v>
      </c>
      <c r="C635">
        <v>20.479956869159395</v>
      </c>
    </row>
    <row r="636" spans="1:3">
      <c r="A636">
        <v>105.33333333333333</v>
      </c>
      <c r="B636">
        <v>32.470015964493584</v>
      </c>
      <c r="C636">
        <v>20.508020813037959</v>
      </c>
    </row>
    <row r="637" spans="1:3">
      <c r="A637">
        <v>105.5</v>
      </c>
      <c r="B637">
        <v>32.38816115414113</v>
      </c>
      <c r="C637">
        <v>20.564130203748423</v>
      </c>
    </row>
    <row r="638" spans="1:3">
      <c r="A638">
        <v>105.66666666666667</v>
      </c>
      <c r="B638">
        <v>32.360880587103324</v>
      </c>
      <c r="C638">
        <v>20.451886728198481</v>
      </c>
    </row>
    <row r="639" spans="1:3">
      <c r="A639">
        <v>105.83333333333333</v>
      </c>
      <c r="B639">
        <v>32.360880587103324</v>
      </c>
      <c r="C639">
        <v>20.564130203748423</v>
      </c>
    </row>
    <row r="640" spans="1:3">
      <c r="A640">
        <v>106</v>
      </c>
      <c r="B640">
        <v>32.306325901747194</v>
      </c>
      <c r="C640">
        <v>20.53607858339323</v>
      </c>
    </row>
    <row r="641" spans="1:3">
      <c r="A641">
        <v>106.16666666666667</v>
      </c>
      <c r="B641">
        <v>32.279051748140219</v>
      </c>
      <c r="C641">
        <v>20.508020813037959</v>
      </c>
    </row>
    <row r="642" spans="1:3">
      <c r="A642">
        <v>106.33333333333333</v>
      </c>
      <c r="B642">
        <v>32.251779697060094</v>
      </c>
      <c r="C642">
        <v>20.53607858339323</v>
      </c>
    </row>
    <row r="643" spans="1:3">
      <c r="A643">
        <v>106.5</v>
      </c>
      <c r="B643">
        <v>32.306325901747194</v>
      </c>
      <c r="C643">
        <v>20.564130203748423</v>
      </c>
    </row>
    <row r="644" spans="1:3">
      <c r="A644">
        <v>106.66666666666667</v>
      </c>
      <c r="B644">
        <v>32.306325901747194</v>
      </c>
      <c r="C644">
        <v>20.53607858339323</v>
      </c>
    </row>
    <row r="645" spans="1:3">
      <c r="A645">
        <v>106.83333333333333</v>
      </c>
      <c r="B645">
        <v>32.19724183193707</v>
      </c>
      <c r="C645">
        <v>20.53607858339323</v>
      </c>
    </row>
    <row r="646" spans="1:3">
      <c r="A646">
        <v>107</v>
      </c>
      <c r="B646">
        <v>32.224509730870253</v>
      </c>
      <c r="C646">
        <v>20.508020813037959</v>
      </c>
    </row>
    <row r="647" spans="1:3">
      <c r="A647">
        <v>107.16666666666667</v>
      </c>
      <c r="B647">
        <v>32.19724183193707</v>
      </c>
      <c r="C647">
        <v>20.53607858339323</v>
      </c>
    </row>
    <row r="648" spans="1:3">
      <c r="A648">
        <v>107.33333333333333</v>
      </c>
      <c r="B648">
        <v>32.142712165320759</v>
      </c>
      <c r="C648">
        <v>20.53607858339323</v>
      </c>
    </row>
    <row r="649" spans="1:3">
      <c r="A649">
        <v>107.5</v>
      </c>
      <c r="B649">
        <v>32.142712165320759</v>
      </c>
      <c r="C649">
        <v>20.53607858339323</v>
      </c>
    </row>
    <row r="650" spans="1:3">
      <c r="A650">
        <v>107.66666666666667</v>
      </c>
      <c r="B650">
        <v>32.088190556199237</v>
      </c>
      <c r="C650">
        <v>20.564130203748423</v>
      </c>
    </row>
    <row r="651" spans="1:3">
      <c r="A651">
        <v>107.83333333333333</v>
      </c>
      <c r="B651">
        <v>32.169975982629865</v>
      </c>
      <c r="C651">
        <v>20.620215088373012</v>
      </c>
    </row>
    <row r="652" spans="1:3">
      <c r="A652">
        <v>108</v>
      </c>
      <c r="B652">
        <v>32.060932729144703</v>
      </c>
      <c r="C652">
        <v>20.564130203748423</v>
      </c>
    </row>
    <row r="653" spans="1:3">
      <c r="A653">
        <v>108.16666666666667</v>
      </c>
      <c r="B653">
        <v>32.033676863603894</v>
      </c>
      <c r="C653">
        <v>20.508020813037959</v>
      </c>
    </row>
    <row r="654" spans="1:3">
      <c r="A654">
        <v>108.33333333333333</v>
      </c>
      <c r="B654">
        <v>32.088190556199237</v>
      </c>
      <c r="C654">
        <v>20.592175697591038</v>
      </c>
    </row>
    <row r="655" spans="1:3">
      <c r="A655">
        <v>108.5</v>
      </c>
      <c r="B655">
        <v>32.088190556199237</v>
      </c>
      <c r="C655">
        <v>20.564130203748423</v>
      </c>
    </row>
    <row r="656" spans="1:3">
      <c r="A656">
        <v>108.66666666666667</v>
      </c>
      <c r="B656">
        <v>32.033676863603894</v>
      </c>
      <c r="C656">
        <v>20.564130203748423</v>
      </c>
    </row>
    <row r="657" spans="1:3">
      <c r="A657">
        <v>108.83333333333333</v>
      </c>
      <c r="B657">
        <v>31.979170946607216</v>
      </c>
      <c r="C657">
        <v>20.564130203748423</v>
      </c>
    </row>
    <row r="658" spans="1:3">
      <c r="A658">
        <v>109</v>
      </c>
      <c r="B658">
        <v>31.979170946607216</v>
      </c>
      <c r="C658">
        <v>20.592175697591038</v>
      </c>
    </row>
    <row r="659" spans="1:3">
      <c r="A659">
        <v>109.16666666666667</v>
      </c>
      <c r="B659">
        <v>31.979170946607216</v>
      </c>
      <c r="C659">
        <v>20.564130203748423</v>
      </c>
    </row>
    <row r="660" spans="1:3">
      <c r="A660">
        <v>109.33333333333333</v>
      </c>
      <c r="B660">
        <v>31.842939247868767</v>
      </c>
      <c r="C660">
        <v>20.53607858339323</v>
      </c>
    </row>
    <row r="661" spans="1:3">
      <c r="A661">
        <v>109.5</v>
      </c>
      <c r="B661">
        <v>31.842939247868767</v>
      </c>
      <c r="C661">
        <v>20.592175697591038</v>
      </c>
    </row>
    <row r="662" spans="1:3">
      <c r="A662">
        <v>109.66666666666667</v>
      </c>
      <c r="B662">
        <v>31.897426342176171</v>
      </c>
      <c r="C662">
        <v>20.620215088373012</v>
      </c>
    </row>
    <row r="663" spans="1:3">
      <c r="A663">
        <v>109.83333333333333</v>
      </c>
      <c r="B663">
        <v>31.815698440505763</v>
      </c>
      <c r="C663">
        <v>20.564130203748423</v>
      </c>
    </row>
    <row r="664" spans="1:3">
      <c r="A664">
        <v>110</v>
      </c>
      <c r="B664">
        <v>31.788459436206473</v>
      </c>
      <c r="C664">
        <v>20.53607858339323</v>
      </c>
    </row>
    <row r="665" spans="1:3">
      <c r="A665">
        <v>110.16666666666667</v>
      </c>
      <c r="B665">
        <v>31.870181875892555</v>
      </c>
      <c r="C665">
        <v>20.564130203748423</v>
      </c>
    </row>
    <row r="666" spans="1:3">
      <c r="A666">
        <v>110.33333333333333</v>
      </c>
      <c r="B666">
        <v>31.788459436206473</v>
      </c>
      <c r="C666">
        <v>20.564130203748423</v>
      </c>
    </row>
    <row r="667" spans="1:3">
      <c r="A667">
        <v>110.5</v>
      </c>
      <c r="B667">
        <v>31.733986766420124</v>
      </c>
      <c r="C667">
        <v>20.564130203748423</v>
      </c>
    </row>
    <row r="668" spans="1:3">
      <c r="A668">
        <v>110.66666666666667</v>
      </c>
      <c r="B668">
        <v>31.76122221737571</v>
      </c>
      <c r="C668">
        <v>20.620215088373012</v>
      </c>
    </row>
    <row r="669" spans="1:3">
      <c r="A669">
        <v>110.83333333333333</v>
      </c>
      <c r="B669">
        <v>31.76122221737571</v>
      </c>
      <c r="C669">
        <v>20.620215088373012</v>
      </c>
    </row>
    <row r="670" spans="1:3">
      <c r="A670">
        <v>111</v>
      </c>
      <c r="B670">
        <v>31.733986766420124</v>
      </c>
      <c r="C670">
        <v>20.620215088373012</v>
      </c>
    </row>
    <row r="671" spans="1:3">
      <c r="A671">
        <v>111.16666666666667</v>
      </c>
      <c r="B671">
        <v>31.706753065748121</v>
      </c>
      <c r="C671">
        <v>20.564130203748423</v>
      </c>
    </row>
    <row r="672" spans="1:3">
      <c r="A672">
        <v>111.33333333333333</v>
      </c>
      <c r="B672">
        <v>31.679521097769804</v>
      </c>
      <c r="C672">
        <v>20.564130203748423</v>
      </c>
    </row>
    <row r="673" spans="1:3">
      <c r="A673">
        <v>111.5</v>
      </c>
      <c r="B673">
        <v>31.652290844896896</v>
      </c>
      <c r="C673">
        <v>20.648248399510869</v>
      </c>
    </row>
    <row r="674" spans="1:3">
      <c r="A674">
        <v>111.66666666666667</v>
      </c>
      <c r="B674">
        <v>31.597835414121931</v>
      </c>
      <c r="C674">
        <v>20.648248399510869</v>
      </c>
    </row>
    <row r="675" spans="1:3">
      <c r="A675">
        <v>111.83333333333333</v>
      </c>
      <c r="B675">
        <v>31.57061020105084</v>
      </c>
      <c r="C675">
        <v>20.620215088373012</v>
      </c>
    </row>
    <row r="676" spans="1:3">
      <c r="A676">
        <v>112</v>
      </c>
      <c r="B676">
        <v>31.543386632746962</v>
      </c>
      <c r="C676">
        <v>20.648248399510869</v>
      </c>
    </row>
    <row r="677" spans="1:3">
      <c r="A677">
        <v>112.16666666666667</v>
      </c>
      <c r="B677">
        <v>31.597835414121931</v>
      </c>
      <c r="C677">
        <v>20.648248399510869</v>
      </c>
    </row>
    <row r="678" spans="1:3">
      <c r="A678">
        <v>112.33333333333333</v>
      </c>
      <c r="B678">
        <v>31.516164691629132</v>
      </c>
      <c r="C678">
        <v>20.648248399510869</v>
      </c>
    </row>
    <row r="679" spans="1:3">
      <c r="A679">
        <v>112.5</v>
      </c>
      <c r="B679">
        <v>31.461725620633008</v>
      </c>
      <c r="C679">
        <v>20.676275654385869</v>
      </c>
    </row>
    <row r="680" spans="1:3">
      <c r="A680">
        <v>112.66666666666667</v>
      </c>
      <c r="B680">
        <v>31.543386632746962</v>
      </c>
      <c r="C680">
        <v>20.704296876344142</v>
      </c>
    </row>
    <row r="681" spans="1:3">
      <c r="A681">
        <v>112.83333333333333</v>
      </c>
      <c r="B681">
        <v>31.516164691629132</v>
      </c>
      <c r="C681">
        <v>20.676275654385869</v>
      </c>
    </row>
    <row r="682" spans="1:3">
      <c r="A682">
        <v>113</v>
      </c>
      <c r="B682">
        <v>31.516164691629132</v>
      </c>
      <c r="C682">
        <v>20.676275654385869</v>
      </c>
    </row>
    <row r="683" spans="1:3">
      <c r="A683">
        <v>113.16666666666667</v>
      </c>
      <c r="B683">
        <v>31.461725620633008</v>
      </c>
      <c r="C683">
        <v>20.676275654385869</v>
      </c>
    </row>
    <row r="684" spans="1:3">
      <c r="A684">
        <v>113.33333333333333</v>
      </c>
      <c r="B684">
        <v>31.461725620633008</v>
      </c>
      <c r="C684">
        <v>20.676275654385869</v>
      </c>
    </row>
    <row r="685" spans="1:3">
      <c r="A685">
        <v>113.5</v>
      </c>
      <c r="B685">
        <v>31.434508455598213</v>
      </c>
      <c r="C685">
        <v>20.676275654385869</v>
      </c>
    </row>
    <row r="686" spans="1:3">
      <c r="A686">
        <v>113.66666666666667</v>
      </c>
      <c r="B686">
        <v>31.380078778571654</v>
      </c>
      <c r="C686">
        <v>20.704296876344142</v>
      </c>
    </row>
    <row r="687" spans="1:3">
      <c r="A687">
        <v>113.83333333333333</v>
      </c>
      <c r="B687">
        <v>31.434508455598213</v>
      </c>
      <c r="C687">
        <v>20.704296876344142</v>
      </c>
    </row>
    <row r="688" spans="1:3">
      <c r="A688">
        <v>114</v>
      </c>
      <c r="B688">
        <v>31.352866231429292</v>
      </c>
      <c r="C688">
        <v>20.704296876344142</v>
      </c>
    </row>
    <row r="689" spans="1:3">
      <c r="A689">
        <v>114.16666666666667</v>
      </c>
      <c r="B689">
        <v>31.380078778571654</v>
      </c>
      <c r="C689">
        <v>20.704296876344142</v>
      </c>
    </row>
    <row r="690" spans="1:3">
      <c r="A690">
        <v>114.33333333333333</v>
      </c>
      <c r="B690">
        <v>31.352866231429292</v>
      </c>
      <c r="C690">
        <v>20.704296876344142</v>
      </c>
    </row>
    <row r="691" spans="1:3">
      <c r="A691">
        <v>114.5</v>
      </c>
      <c r="B691">
        <v>31.27123754459938</v>
      </c>
      <c r="C691">
        <v>20.704296876344142</v>
      </c>
    </row>
    <row r="692" spans="1:3">
      <c r="A692">
        <v>114.66666666666667</v>
      </c>
      <c r="B692">
        <v>31.298445632016112</v>
      </c>
      <c r="C692">
        <v>20.704296876344142</v>
      </c>
    </row>
    <row r="693" spans="1:3">
      <c r="A693">
        <v>114.83333333333333</v>
      </c>
      <c r="B693">
        <v>31.244030908613006</v>
      </c>
      <c r="C693">
        <v>20.704296876344142</v>
      </c>
    </row>
    <row r="694" spans="1:3">
      <c r="A694">
        <v>115</v>
      </c>
      <c r="B694">
        <v>31.244030908613006</v>
      </c>
      <c r="C694">
        <v>20.73231208869684</v>
      </c>
    </row>
    <row r="695" spans="1:3">
      <c r="A695">
        <v>115.16666666666667</v>
      </c>
      <c r="B695">
        <v>31.189621920645941</v>
      </c>
      <c r="C695">
        <v>20.73231208869684</v>
      </c>
    </row>
    <row r="696" spans="1:3">
      <c r="A696">
        <v>115.33333333333333</v>
      </c>
      <c r="B696">
        <v>31.189621920645941</v>
      </c>
      <c r="C696">
        <v>20.704296876344142</v>
      </c>
    </row>
    <row r="697" spans="1:3">
      <c r="A697">
        <v>115.5</v>
      </c>
      <c r="B697">
        <v>31.162419533523682</v>
      </c>
      <c r="C697">
        <v>20.648248399510869</v>
      </c>
    </row>
    <row r="698" spans="1:3">
      <c r="A698">
        <v>115.66666666666667</v>
      </c>
      <c r="B698">
        <v>31.189621920645941</v>
      </c>
      <c r="C698">
        <v>20.676275654385869</v>
      </c>
    </row>
    <row r="699" spans="1:3">
      <c r="A699">
        <v>115.83333333333333</v>
      </c>
      <c r="B699">
        <v>31.189621920645941</v>
      </c>
      <c r="C699">
        <v>20.73231208869684</v>
      </c>
    </row>
    <row r="700" spans="1:3">
      <c r="A700">
        <v>116</v>
      </c>
      <c r="B700">
        <v>31.135218527548499</v>
      </c>
      <c r="C700">
        <v>20.704296876344142</v>
      </c>
    </row>
    <row r="701" spans="1:3">
      <c r="A701">
        <v>116.16666666666667</v>
      </c>
      <c r="B701">
        <v>31.108018885150425</v>
      </c>
      <c r="C701">
        <v>20.676275654385869</v>
      </c>
    </row>
    <row r="702" spans="1:3">
      <c r="A702">
        <v>116.33333333333333</v>
      </c>
      <c r="B702">
        <v>31.080820588759696</v>
      </c>
      <c r="C702">
        <v>20.676275654385869</v>
      </c>
    </row>
    <row r="703" spans="1:3">
      <c r="A703">
        <v>116.5</v>
      </c>
      <c r="B703">
        <v>31.108018885150425</v>
      </c>
      <c r="C703">
        <v>20.73231208869684</v>
      </c>
    </row>
    <row r="704" spans="1:3">
      <c r="A704">
        <v>116.66666666666667</v>
      </c>
      <c r="B704">
        <v>31.080820588759696</v>
      </c>
      <c r="C704">
        <v>20.760321314720287</v>
      </c>
    </row>
    <row r="705" spans="1:3">
      <c r="A705">
        <v>116.83333333333333</v>
      </c>
      <c r="B705">
        <v>31.080820588759696</v>
      </c>
      <c r="C705">
        <v>20.73231208869684</v>
      </c>
    </row>
    <row r="706" spans="1:3">
      <c r="A706">
        <v>117</v>
      </c>
      <c r="B706">
        <v>30.972040511878223</v>
      </c>
      <c r="C706">
        <v>20.676275654385869</v>
      </c>
    </row>
    <row r="707" spans="1:3">
      <c r="A707">
        <v>117.16666666666667</v>
      </c>
      <c r="B707">
        <v>30.972040511878223</v>
      </c>
      <c r="C707">
        <v>20.704296876344142</v>
      </c>
    </row>
    <row r="708" spans="1:3">
      <c r="A708">
        <v>117.33333333333333</v>
      </c>
      <c r="B708">
        <v>30.999233599935536</v>
      </c>
      <c r="C708">
        <v>20.676275654385869</v>
      </c>
    </row>
    <row r="709" spans="1:3">
      <c r="A709">
        <v>117.5</v>
      </c>
      <c r="B709">
        <v>30.944848681980115</v>
      </c>
      <c r="C709">
        <v>20.73231208869684</v>
      </c>
    </row>
    <row r="710" spans="1:3">
      <c r="A710">
        <v>117.66666666666667</v>
      </c>
      <c r="B710">
        <v>30.999233599935536</v>
      </c>
      <c r="C710">
        <v>20.760321314720287</v>
      </c>
    </row>
    <row r="711" spans="1:3">
      <c r="A711">
        <v>117.83333333333333</v>
      </c>
      <c r="B711">
        <v>30.972040511878223</v>
      </c>
      <c r="C711">
        <v>20.704296876344142</v>
      </c>
    </row>
    <row r="712" spans="1:3">
      <c r="A712">
        <v>118</v>
      </c>
      <c r="B712">
        <v>30.863280565539899</v>
      </c>
      <c r="C712">
        <v>20.676275654385869</v>
      </c>
    </row>
    <row r="713" spans="1:3">
      <c r="A713">
        <v>118.16666666666667</v>
      </c>
      <c r="B713">
        <v>30.917658092671239</v>
      </c>
      <c r="C713">
        <v>20.760321314720287</v>
      </c>
    </row>
    <row r="714" spans="1:3">
      <c r="A714">
        <v>118.33333333333333</v>
      </c>
      <c r="B714">
        <v>30.863280565539899</v>
      </c>
      <c r="C714">
        <v>20.760321314720287</v>
      </c>
    </row>
    <row r="715" spans="1:3">
      <c r="A715">
        <v>118.5</v>
      </c>
      <c r="B715">
        <v>30.890468726381357</v>
      </c>
      <c r="C715">
        <v>20.704296876344142</v>
      </c>
    </row>
    <row r="716" spans="1:3">
      <c r="A716">
        <v>118.66666666666667</v>
      </c>
      <c r="B716">
        <v>30.836093592575875</v>
      </c>
      <c r="C716">
        <v>20.676275654385869</v>
      </c>
    </row>
    <row r="717" spans="1:3">
      <c r="A717">
        <v>118.83333333333333</v>
      </c>
      <c r="B717">
        <v>30.890468726381357</v>
      </c>
      <c r="C717">
        <v>20.760321314720287</v>
      </c>
    </row>
    <row r="718" spans="1:3">
      <c r="A718">
        <v>119</v>
      </c>
      <c r="B718">
        <v>30.836093592575875</v>
      </c>
      <c r="C718">
        <v>20.676275654385869</v>
      </c>
    </row>
    <row r="719" spans="1:3">
      <c r="A719">
        <v>119.16666666666667</v>
      </c>
      <c r="B719">
        <v>30.781723139993751</v>
      </c>
      <c r="C719">
        <v>20.73231208869684</v>
      </c>
    </row>
    <row r="720" spans="1:3">
      <c r="A720">
        <v>119.33333333333333</v>
      </c>
      <c r="B720">
        <v>30.781723139993751</v>
      </c>
      <c r="C720">
        <v>20.704296876344142</v>
      </c>
    </row>
    <row r="721" spans="1:3">
      <c r="A721">
        <v>119.5</v>
      </c>
      <c r="B721">
        <v>30.781723139993751</v>
      </c>
      <c r="C721">
        <v>20.81632190071138</v>
      </c>
    </row>
    <row r="722" spans="1:3">
      <c r="A722">
        <v>119.66666666666667</v>
      </c>
      <c r="B722">
        <v>30.754539625231036</v>
      </c>
      <c r="C722">
        <v>20.760321314720287</v>
      </c>
    </row>
    <row r="723" spans="1:3">
      <c r="A723">
        <v>119.83333333333333</v>
      </c>
      <c r="B723">
        <v>30.781723139993751</v>
      </c>
      <c r="C723">
        <v>20.788324577656105</v>
      </c>
    </row>
    <row r="724" spans="1:3">
      <c r="A724">
        <v>120</v>
      </c>
      <c r="B724">
        <v>30.700175930895757</v>
      </c>
      <c r="C724">
        <v>20.73231208869684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3C5EF-E9BB-466F-93EA-F9765147425F}">
  <dimension ref="A1:H204"/>
  <sheetViews>
    <sheetView workbookViewId="0">
      <selection activeCell="O30" sqref="O30"/>
    </sheetView>
  </sheetViews>
  <sheetFormatPr defaultRowHeight="14.5"/>
  <cols>
    <col min="1" max="1" width="10.54296875" bestFit="1" customWidth="1"/>
    <col min="2" max="3" width="11.81640625" bestFit="1" customWidth="1"/>
  </cols>
  <sheetData>
    <row r="1" spans="1:8">
      <c r="A1" t="s">
        <v>0</v>
      </c>
      <c r="B1" t="s">
        <v>1</v>
      </c>
      <c r="C1" t="s">
        <v>47</v>
      </c>
    </row>
    <row r="2" spans="1:8">
      <c r="A2" s="1" t="s">
        <v>2</v>
      </c>
      <c r="B2" s="1" t="s">
        <v>3</v>
      </c>
      <c r="C2" s="1" t="s">
        <v>48</v>
      </c>
      <c r="F2" t="s">
        <v>141</v>
      </c>
      <c r="G2">
        <f>103.2-0.1</f>
        <v>103.10000000000001</v>
      </c>
      <c r="H2" t="s">
        <v>45</v>
      </c>
    </row>
    <row r="3" spans="1:8">
      <c r="A3" s="1" t="s">
        <v>4</v>
      </c>
      <c r="B3" s="1" t="s">
        <v>5</v>
      </c>
      <c r="C3" s="1" t="s">
        <v>5</v>
      </c>
    </row>
    <row r="4" spans="1:8">
      <c r="A4">
        <v>0</v>
      </c>
      <c r="B4">
        <v>21.068034325834123</v>
      </c>
      <c r="C4">
        <v>21.987148155364267</v>
      </c>
    </row>
    <row r="5" spans="1:8">
      <c r="A5">
        <v>0.1</v>
      </c>
      <c r="B5">
        <v>21.207673650983061</v>
      </c>
      <c r="C5">
        <v>21.931606426370337</v>
      </c>
    </row>
    <row r="6" spans="1:8">
      <c r="A6">
        <v>0.2</v>
      </c>
      <c r="B6">
        <v>21.319284249159452</v>
      </c>
      <c r="C6">
        <v>22.014911549884722</v>
      </c>
    </row>
    <row r="7" spans="1:8">
      <c r="A7">
        <v>0.3</v>
      </c>
      <c r="B7">
        <v>21.375056425888708</v>
      </c>
      <c r="C7">
        <v>22.042669993526236</v>
      </c>
    </row>
    <row r="8" spans="1:8">
      <c r="A8">
        <v>0.4</v>
      </c>
      <c r="B8">
        <v>21.402934312600834</v>
      </c>
      <c r="C8">
        <v>21.987148155364267</v>
      </c>
    </row>
    <row r="9" spans="1:8">
      <c r="A9">
        <v>0.5</v>
      </c>
      <c r="B9">
        <v>21.51439170598869</v>
      </c>
      <c r="C9">
        <v>22.014911549884722</v>
      </c>
    </row>
    <row r="10" spans="1:8">
      <c r="A10">
        <v>0.6</v>
      </c>
      <c r="B10">
        <v>21.625763528126004</v>
      </c>
      <c r="C10">
        <v>21.987148155364267</v>
      </c>
    </row>
    <row r="11" spans="1:8">
      <c r="A11">
        <v>0.7</v>
      </c>
      <c r="B11">
        <v>21.653593280431181</v>
      </c>
      <c r="C11">
        <v>21.987148155364267</v>
      </c>
    </row>
    <row r="12" spans="1:8">
      <c r="A12">
        <v>0.8</v>
      </c>
      <c r="B12">
        <v>21.903828048166915</v>
      </c>
      <c r="C12">
        <v>22.070423508082122</v>
      </c>
    </row>
    <row r="13" spans="1:8">
      <c r="A13">
        <v>0.9</v>
      </c>
      <c r="B13">
        <v>22.042669993526236</v>
      </c>
      <c r="C13">
        <v>22.070423508082122</v>
      </c>
    </row>
    <row r="14" spans="1:8">
      <c r="A14">
        <v>1</v>
      </c>
      <c r="B14">
        <v>22.014911549884722</v>
      </c>
      <c r="C14">
        <v>22.042669993526236</v>
      </c>
    </row>
    <row r="15" spans="1:8">
      <c r="A15">
        <v>1.1000000000000001</v>
      </c>
      <c r="B15">
        <v>22.125915836968201</v>
      </c>
      <c r="C15">
        <v>22.098172115317258</v>
      </c>
    </row>
    <row r="16" spans="1:8">
      <c r="A16">
        <v>1.2</v>
      </c>
      <c r="B16">
        <v>22.181388710322867</v>
      </c>
      <c r="C16">
        <v>22.070423508082122</v>
      </c>
    </row>
    <row r="17" spans="1:8">
      <c r="A17">
        <v>1.3</v>
      </c>
      <c r="B17">
        <v>22.319986912147893</v>
      </c>
      <c r="C17">
        <v>22.070423508082122</v>
      </c>
    </row>
    <row r="18" spans="1:8">
      <c r="A18">
        <v>1.4</v>
      </c>
      <c r="B18">
        <v>22.403089108386812</v>
      </c>
      <c r="C18">
        <v>22.042669993526236</v>
      </c>
    </row>
    <row r="19" spans="1:8">
      <c r="A19">
        <v>1.5</v>
      </c>
      <c r="B19">
        <v>22.486149469618745</v>
      </c>
      <c r="C19">
        <v>22.098172115317258</v>
      </c>
      <c r="F19" s="58" t="s">
        <v>156</v>
      </c>
      <c r="H19" t="s">
        <v>157</v>
      </c>
    </row>
    <row r="20" spans="1:8">
      <c r="A20">
        <v>1.6</v>
      </c>
      <c r="B20">
        <v>22.624492005185871</v>
      </c>
      <c r="C20">
        <v>22.098172115317258</v>
      </c>
    </row>
    <row r="21" spans="1:8">
      <c r="A21">
        <v>1.7</v>
      </c>
      <c r="B21">
        <v>22.762722594232979</v>
      </c>
      <c r="C21">
        <v>22.125915836968201</v>
      </c>
    </row>
    <row r="22" spans="1:8">
      <c r="A22">
        <v>1.8</v>
      </c>
      <c r="B22">
        <v>22.762722594232979</v>
      </c>
      <c r="C22">
        <v>22.098172115317258</v>
      </c>
    </row>
    <row r="23" spans="1:8">
      <c r="A23">
        <v>1.9</v>
      </c>
      <c r="B23">
        <v>22.900843879799616</v>
      </c>
      <c r="C23">
        <v>22.098172115317258</v>
      </c>
    </row>
    <row r="24" spans="1:8">
      <c r="A24">
        <v>2</v>
      </c>
      <c r="B24">
        <v>23.011263975742182</v>
      </c>
      <c r="C24">
        <v>22.125915836968201</v>
      </c>
    </row>
    <row r="25" spans="1:8">
      <c r="A25">
        <v>2.1</v>
      </c>
      <c r="B25">
        <v>23.066448839874113</v>
      </c>
      <c r="C25">
        <v>22.125915836968201</v>
      </c>
    </row>
    <row r="26" spans="1:8">
      <c r="A26">
        <v>2.2000000000000002</v>
      </c>
      <c r="B26">
        <v>23.149195125138064</v>
      </c>
      <c r="C26">
        <v>22.070423508082122</v>
      </c>
    </row>
    <row r="27" spans="1:8">
      <c r="A27">
        <v>2.2999999999999998</v>
      </c>
      <c r="B27">
        <v>23.287024288371143</v>
      </c>
      <c r="C27">
        <v>22.098172115317258</v>
      </c>
    </row>
    <row r="28" spans="1:8">
      <c r="A28">
        <v>2.4</v>
      </c>
      <c r="B28">
        <v>23.342127976998519</v>
      </c>
      <c r="C28">
        <v>22.125915836968201</v>
      </c>
    </row>
    <row r="29" spans="1:8">
      <c r="A29">
        <v>2.5</v>
      </c>
      <c r="B29">
        <v>23.452288300715622</v>
      </c>
      <c r="C29">
        <v>22.153654694743306</v>
      </c>
    </row>
    <row r="30" spans="1:8">
      <c r="A30">
        <v>2.6</v>
      </c>
      <c r="B30">
        <v>23.644921323588683</v>
      </c>
      <c r="C30">
        <v>22.209117905359221</v>
      </c>
    </row>
    <row r="31" spans="1:8">
      <c r="A31">
        <v>2.7</v>
      </c>
      <c r="B31">
        <v>23.699925635551175</v>
      </c>
      <c r="C31">
        <v>22.125915836968201</v>
      </c>
    </row>
    <row r="32" spans="1:8">
      <c r="A32">
        <v>2.8</v>
      </c>
      <c r="B32">
        <v>23.782404634452721</v>
      </c>
      <c r="C32">
        <v>22.153654694743306</v>
      </c>
    </row>
    <row r="33" spans="1:3">
      <c r="A33">
        <v>2.9</v>
      </c>
      <c r="B33">
        <v>23.947265746298296</v>
      </c>
      <c r="C33">
        <v>22.209117905359221</v>
      </c>
    </row>
    <row r="34" spans="1:3">
      <c r="A34">
        <v>3</v>
      </c>
      <c r="B34">
        <v>24.029648947558208</v>
      </c>
      <c r="C34">
        <v>22.181388710322867</v>
      </c>
    </row>
    <row r="35" spans="1:3">
      <c r="A35">
        <v>3.1</v>
      </c>
      <c r="B35">
        <v>24.057103133046347</v>
      </c>
      <c r="C35">
        <v>22.209117905359221</v>
      </c>
    </row>
    <row r="36" spans="1:3">
      <c r="A36">
        <v>3.2</v>
      </c>
      <c r="B36">
        <v>24.166886000716151</v>
      </c>
      <c r="C36">
        <v>22.209117905359221</v>
      </c>
    </row>
    <row r="37" spans="1:3">
      <c r="A37">
        <v>3.3</v>
      </c>
      <c r="B37">
        <v>24.331460873165135</v>
      </c>
      <c r="C37">
        <v>22.209117905359221</v>
      </c>
    </row>
    <row r="38" spans="1:3">
      <c r="A38">
        <v>3.4</v>
      </c>
      <c r="B38">
        <v>24.331460873165135</v>
      </c>
      <c r="C38">
        <v>22.181388710322867</v>
      </c>
    </row>
    <row r="39" spans="1:3">
      <c r="A39">
        <v>3.5</v>
      </c>
      <c r="B39">
        <v>24.441113023230663</v>
      </c>
      <c r="C39">
        <v>22.209117905359221</v>
      </c>
    </row>
    <row r="40" spans="1:3">
      <c r="A40">
        <v>3.6</v>
      </c>
      <c r="B40">
        <v>24.605497764560525</v>
      </c>
      <c r="C40">
        <v>22.23684230147688</v>
      </c>
    </row>
    <row r="41" spans="1:3">
      <c r="A41">
        <v>3.7</v>
      </c>
      <c r="B41">
        <v>24.687649218951734</v>
      </c>
      <c r="C41">
        <v>22.181388710322867</v>
      </c>
    </row>
    <row r="42" spans="1:3">
      <c r="A42">
        <v>3.8</v>
      </c>
      <c r="B42">
        <v>24.769774101728292</v>
      </c>
      <c r="C42">
        <v>22.181388710322867</v>
      </c>
    </row>
    <row r="43" spans="1:3">
      <c r="A43">
        <v>3.9</v>
      </c>
      <c r="B43">
        <v>24.906591290623997</v>
      </c>
      <c r="C43">
        <v>22.264561920272648</v>
      </c>
    </row>
    <row r="44" spans="1:3">
      <c r="A44">
        <v>4</v>
      </c>
      <c r="B44">
        <v>24.988647891170874</v>
      </c>
      <c r="C44">
        <v>22.264561920272648</v>
      </c>
    </row>
    <row r="45" spans="1:3">
      <c r="A45">
        <v>4.0999999999999996</v>
      </c>
      <c r="B45">
        <v>25.070679847599109</v>
      </c>
      <c r="C45">
        <v>22.209117905359221</v>
      </c>
    </row>
    <row r="46" spans="1:3">
      <c r="A46">
        <v>4.2</v>
      </c>
      <c r="B46">
        <v>25.207346428540458</v>
      </c>
      <c r="C46">
        <v>22.23684230147688</v>
      </c>
    </row>
    <row r="47" spans="1:3">
      <c r="A47">
        <v>4.3</v>
      </c>
      <c r="B47">
        <v>25.289315217628278</v>
      </c>
      <c r="C47">
        <v>22.23684230147688</v>
      </c>
    </row>
    <row r="48" spans="1:3">
      <c r="A48">
        <v>4.4000000000000004</v>
      </c>
      <c r="B48">
        <v>25.371261271502682</v>
      </c>
      <c r="C48">
        <v>22.209117905359221</v>
      </c>
    </row>
    <row r="49" spans="1:3">
      <c r="A49">
        <v>4.5</v>
      </c>
      <c r="B49">
        <v>25.507788910315359</v>
      </c>
      <c r="C49">
        <v>22.264561920272648</v>
      </c>
    </row>
    <row r="50" spans="1:3">
      <c r="A50">
        <v>4.5999999999999996</v>
      </c>
      <c r="B50">
        <v>25.535087242443758</v>
      </c>
      <c r="C50">
        <v>22.23684230147688</v>
      </c>
    </row>
    <row r="51" spans="1:3">
      <c r="A51">
        <v>4.7</v>
      </c>
      <c r="B51">
        <v>25.589676863625158</v>
      </c>
      <c r="C51">
        <v>22.23684230147688</v>
      </c>
    </row>
    <row r="52" spans="1:3">
      <c r="A52">
        <v>4.8</v>
      </c>
      <c r="B52">
        <v>25.780668581818151</v>
      </c>
      <c r="C52">
        <v>22.292276783315735</v>
      </c>
    </row>
    <row r="53" spans="1:3">
      <c r="A53">
        <v>4.9000000000000004</v>
      </c>
      <c r="B53">
        <v>25.835217711267724</v>
      </c>
      <c r="C53">
        <v>22.292276783315735</v>
      </c>
    </row>
    <row r="54" spans="1:3">
      <c r="A54">
        <v>5</v>
      </c>
      <c r="B54">
        <v>25.971553320788061</v>
      </c>
      <c r="C54">
        <v>22.264561920272648</v>
      </c>
    </row>
    <row r="55" spans="1:3">
      <c r="A55">
        <v>5.0999999999999996</v>
      </c>
      <c r="B55">
        <v>26.107837651513933</v>
      </c>
      <c r="C55">
        <v>22.319986912147893</v>
      </c>
    </row>
    <row r="56" spans="1:3">
      <c r="A56">
        <v>5.2</v>
      </c>
      <c r="B56">
        <v>26.189584613214244</v>
      </c>
      <c r="C56">
        <v>22.292276783315735</v>
      </c>
    </row>
    <row r="57" spans="1:3">
      <c r="A57">
        <v>5.3</v>
      </c>
      <c r="B57">
        <v>26.216829773447088</v>
      </c>
      <c r="C57">
        <v>22.264561920272648</v>
      </c>
    </row>
    <row r="58" spans="1:3">
      <c r="A58">
        <v>5.4</v>
      </c>
      <c r="B58">
        <v>26.325791778025096</v>
      </c>
      <c r="C58">
        <v>22.292276783315735</v>
      </c>
    </row>
    <row r="59" spans="1:3">
      <c r="A59">
        <v>5.5</v>
      </c>
      <c r="B59">
        <v>26.434724860134441</v>
      </c>
      <c r="C59">
        <v>22.347692328283525</v>
      </c>
    </row>
    <row r="60" spans="1:3">
      <c r="A60">
        <v>5.6</v>
      </c>
      <c r="B60">
        <v>26.461953751238905</v>
      </c>
      <c r="C60">
        <v>22.292276783315735</v>
      </c>
    </row>
    <row r="61" spans="1:3">
      <c r="A61">
        <v>5.7</v>
      </c>
      <c r="B61">
        <v>26.543630211388063</v>
      </c>
      <c r="C61">
        <v>22.292276783315735</v>
      </c>
    </row>
    <row r="62" spans="1:3">
      <c r="A62">
        <v>5.8</v>
      </c>
      <c r="B62">
        <v>26.652509020210058</v>
      </c>
      <c r="C62">
        <v>22.292276783315735</v>
      </c>
    </row>
    <row r="63" spans="1:3">
      <c r="A63">
        <v>5.9</v>
      </c>
      <c r="B63">
        <v>26.842986631434446</v>
      </c>
      <c r="C63">
        <v>22.292276783315735</v>
      </c>
    </row>
    <row r="64" spans="1:3">
      <c r="A64">
        <v>6</v>
      </c>
      <c r="B64">
        <v>26.842986631434446</v>
      </c>
      <c r="C64">
        <v>22.292276783315735</v>
      </c>
    </row>
    <row r="65" spans="1:3">
      <c r="A65">
        <v>6.1</v>
      </c>
      <c r="B65">
        <v>27.00619614550893</v>
      </c>
      <c r="C65">
        <v>22.347692328283525</v>
      </c>
    </row>
    <row r="66" spans="1:3">
      <c r="A66">
        <v>6.2</v>
      </c>
      <c r="B66">
        <v>27.114975336761447</v>
      </c>
      <c r="C66">
        <v>22.375393053209809</v>
      </c>
    </row>
    <row r="67" spans="1:3">
      <c r="A67">
        <v>6.3</v>
      </c>
      <c r="B67">
        <v>27.250920842735464</v>
      </c>
      <c r="C67">
        <v>22.347692328283525</v>
      </c>
    </row>
    <row r="68" spans="1:3">
      <c r="A68">
        <v>6.4</v>
      </c>
      <c r="B68">
        <v>27.278106329081126</v>
      </c>
      <c r="C68">
        <v>22.347692328283525</v>
      </c>
    </row>
    <row r="69" spans="1:3">
      <c r="A69">
        <v>6.5</v>
      </c>
      <c r="B69">
        <v>27.38683683343417</v>
      </c>
      <c r="C69">
        <v>22.347692328283525</v>
      </c>
    </row>
    <row r="70" spans="1:3">
      <c r="A70">
        <v>6.6</v>
      </c>
      <c r="B70">
        <v>27.495549906670846</v>
      </c>
      <c r="C70">
        <v>22.375393053209809</v>
      </c>
    </row>
    <row r="71" spans="1:3">
      <c r="A71">
        <v>6.7</v>
      </c>
      <c r="B71">
        <v>27.631418508824549</v>
      </c>
      <c r="C71">
        <v>22.347692328283525</v>
      </c>
    </row>
    <row r="72" spans="1:3">
      <c r="A72">
        <v>6.8</v>
      </c>
      <c r="B72">
        <v>27.60424671283257</v>
      </c>
      <c r="C72">
        <v>22.319986912147893</v>
      </c>
    </row>
    <row r="73" spans="1:3">
      <c r="A73">
        <v>6.9</v>
      </c>
      <c r="B73">
        <v>27.712928413566527</v>
      </c>
      <c r="C73">
        <v>22.347692328283525</v>
      </c>
    </row>
    <row r="74" spans="1:3">
      <c r="A74">
        <v>7</v>
      </c>
      <c r="B74">
        <v>27.848761063431226</v>
      </c>
      <c r="C74">
        <v>22.292276783315735</v>
      </c>
    </row>
    <row r="75" spans="1:3">
      <c r="A75">
        <v>7.1</v>
      </c>
      <c r="B75">
        <v>27.930251133839967</v>
      </c>
      <c r="C75">
        <v>22.347692328283525</v>
      </c>
    </row>
    <row r="76" spans="1:3">
      <c r="A76">
        <v>7.2</v>
      </c>
      <c r="B76">
        <v>28.093212128761692</v>
      </c>
      <c r="C76">
        <v>22.375393053209809</v>
      </c>
    </row>
    <row r="77" spans="1:3">
      <c r="A77">
        <v>7.3</v>
      </c>
      <c r="B77">
        <v>28.120370022815148</v>
      </c>
      <c r="C77">
        <v>22.319986912147893</v>
      </c>
    </row>
    <row r="78" spans="1:3">
      <c r="A78">
        <v>7.4</v>
      </c>
      <c r="B78">
        <v>28.201840170194878</v>
      </c>
      <c r="C78">
        <v>22.319986912147893</v>
      </c>
    </row>
    <row r="79" spans="1:3">
      <c r="A79">
        <v>7.5</v>
      </c>
      <c r="B79">
        <v>28.283305392545824</v>
      </c>
      <c r="C79">
        <v>22.347692328283525</v>
      </c>
    </row>
    <row r="80" spans="1:3">
      <c r="A80">
        <v>7.6</v>
      </c>
      <c r="B80">
        <v>28.364766174268365</v>
      </c>
      <c r="C80">
        <v>22.347692328283525</v>
      </c>
    </row>
    <row r="81" spans="1:3">
      <c r="A81">
        <v>7.7</v>
      </c>
      <c r="B81">
        <v>28.50052558956634</v>
      </c>
      <c r="C81">
        <v>22.403089108386812</v>
      </c>
    </row>
    <row r="82" spans="1:3">
      <c r="A82">
        <v>7.8</v>
      </c>
      <c r="B82">
        <v>28.663425527979729</v>
      </c>
      <c r="C82">
        <v>22.375393053209809</v>
      </c>
    </row>
    <row r="83" spans="1:3">
      <c r="A83">
        <v>7.9</v>
      </c>
      <c r="B83">
        <v>28.636276249969157</v>
      </c>
      <c r="C83">
        <v>22.347692328283525</v>
      </c>
    </row>
    <row r="84" spans="1:3">
      <c r="A84">
        <v>8</v>
      </c>
      <c r="B84">
        <v>28.772020387836264</v>
      </c>
      <c r="C84">
        <v>22.347692328283525</v>
      </c>
    </row>
    <row r="85" spans="1:3">
      <c r="A85">
        <v>8.1</v>
      </c>
      <c r="B85">
        <v>28.880612499564563</v>
      </c>
      <c r="C85">
        <v>22.347692328283525</v>
      </c>
    </row>
    <row r="86" spans="1:3">
      <c r="A86">
        <v>8.1999999999999993</v>
      </c>
      <c r="B86">
        <v>28.880612499564563</v>
      </c>
      <c r="C86">
        <v>22.347692328283525</v>
      </c>
    </row>
    <row r="87" spans="1:3">
      <c r="A87">
        <v>8.3000000000000007</v>
      </c>
      <c r="B87">
        <v>29.043498006208502</v>
      </c>
      <c r="C87">
        <v>22.375393053209809</v>
      </c>
    </row>
    <row r="88" spans="1:3">
      <c r="A88">
        <v>8.4</v>
      </c>
      <c r="B88">
        <v>29.179235932918033</v>
      </c>
      <c r="C88">
        <v>22.375393053209809</v>
      </c>
    </row>
    <row r="89" spans="1:3">
      <c r="A89">
        <v>8.5</v>
      </c>
      <c r="B89">
        <v>29.260679684861817</v>
      </c>
      <c r="C89">
        <v>22.375393053209809</v>
      </c>
    </row>
    <row r="90" spans="1:3">
      <c r="A90">
        <v>8.6</v>
      </c>
      <c r="B90">
        <v>29.314976229949803</v>
      </c>
      <c r="C90">
        <v>22.403089108386812</v>
      </c>
    </row>
    <row r="91" spans="1:3">
      <c r="A91">
        <v>8.6999999999999993</v>
      </c>
      <c r="B91">
        <v>29.450721112496336</v>
      </c>
      <c r="C91">
        <v>22.403089108386812</v>
      </c>
    </row>
    <row r="92" spans="1:3">
      <c r="A92">
        <v>8.8000000000000007</v>
      </c>
      <c r="B92">
        <v>29.640775863701503</v>
      </c>
      <c r="C92">
        <v>22.430780515247619</v>
      </c>
    </row>
    <row r="93" spans="1:3">
      <c r="A93">
        <v>8.9</v>
      </c>
      <c r="B93">
        <v>29.667927983705077</v>
      </c>
      <c r="C93">
        <v>22.430780515247619</v>
      </c>
    </row>
    <row r="94" spans="1:3">
      <c r="A94">
        <v>9</v>
      </c>
      <c r="B94">
        <v>29.803695136491537</v>
      </c>
      <c r="C94">
        <v>22.403089108386812</v>
      </c>
    </row>
    <row r="95" spans="1:3">
      <c r="A95">
        <v>9.1</v>
      </c>
      <c r="B95">
        <v>29.912317780899063</v>
      </c>
      <c r="C95">
        <v>22.430780515247619</v>
      </c>
    </row>
    <row r="96" spans="1:3">
      <c r="A96">
        <v>9.1999999999999993</v>
      </c>
      <c r="B96">
        <v>29.966632465200142</v>
      </c>
      <c r="C96">
        <v>22.403089108386812</v>
      </c>
    </row>
    <row r="97" spans="1:3">
      <c r="A97">
        <v>9.3000000000000007</v>
      </c>
      <c r="B97">
        <v>30.156753917077292</v>
      </c>
      <c r="C97">
        <v>22.458467295198446</v>
      </c>
    </row>
    <row r="98" spans="1:3">
      <c r="A98">
        <v>9.4</v>
      </c>
      <c r="B98">
        <v>30.129591658556741</v>
      </c>
      <c r="C98">
        <v>22.458467295198446</v>
      </c>
    </row>
    <row r="99" spans="1:3">
      <c r="A99">
        <v>9.5</v>
      </c>
      <c r="B99">
        <v>30.238245147050687</v>
      </c>
      <c r="C99">
        <v>22.458467295198446</v>
      </c>
    </row>
    <row r="100" spans="1:3">
      <c r="A100">
        <v>9.6</v>
      </c>
      <c r="B100">
        <v>30.346911171110978</v>
      </c>
      <c r="C100">
        <v>22.486149469618745</v>
      </c>
    </row>
    <row r="101" spans="1:3">
      <c r="A101">
        <v>9.6999999999999993</v>
      </c>
      <c r="B101">
        <v>30.482763044929683</v>
      </c>
      <c r="C101">
        <v>22.486149469618745</v>
      </c>
    </row>
    <row r="102" spans="1:3">
      <c r="A102">
        <v>9.8000000000000007</v>
      </c>
      <c r="B102">
        <v>30.618638463744944</v>
      </c>
      <c r="C102">
        <v>22.486149469618745</v>
      </c>
    </row>
    <row r="103" spans="1:3">
      <c r="A103">
        <v>9.9</v>
      </c>
      <c r="B103">
        <v>30.754539625231036</v>
      </c>
      <c r="C103">
        <v>22.486149469618745</v>
      </c>
    </row>
    <row r="104" spans="1:3">
      <c r="A104">
        <v>10</v>
      </c>
      <c r="B104">
        <v>30.645816566316256</v>
      </c>
      <c r="C104">
        <v>22.430780515247619</v>
      </c>
    </row>
    <row r="105" spans="1:3">
      <c r="A105">
        <v>10.1</v>
      </c>
      <c r="B105">
        <v>30.781723139993751</v>
      </c>
      <c r="C105">
        <v>22.458467295198446</v>
      </c>
    </row>
    <row r="106" spans="1:3">
      <c r="A106">
        <v>10.199999999999999</v>
      </c>
      <c r="B106">
        <v>30.863280565539899</v>
      </c>
      <c r="C106">
        <v>22.458467295198446</v>
      </c>
    </row>
    <row r="107" spans="1:3">
      <c r="A107">
        <v>10.3</v>
      </c>
      <c r="B107">
        <v>31.026427963721812</v>
      </c>
      <c r="C107">
        <v>22.513827059861356</v>
      </c>
    </row>
    <row r="108" spans="1:3">
      <c r="A108">
        <v>10.4</v>
      </c>
      <c r="B108">
        <v>31.080820588759696</v>
      </c>
      <c r="C108">
        <v>22.513827059861356</v>
      </c>
    </row>
    <row r="109" spans="1:3">
      <c r="A109">
        <v>10.5</v>
      </c>
      <c r="B109">
        <v>31.135218527548499</v>
      </c>
      <c r="C109">
        <v>22.486149469618745</v>
      </c>
    </row>
    <row r="110" spans="1:3">
      <c r="A110">
        <v>10.6</v>
      </c>
      <c r="B110">
        <v>31.298445632016112</v>
      </c>
      <c r="C110">
        <v>22.486149469618745</v>
      </c>
    </row>
    <row r="111" spans="1:3">
      <c r="A111">
        <v>10.7</v>
      </c>
      <c r="B111">
        <v>31.516164691629132</v>
      </c>
      <c r="C111">
        <v>22.513827059861356</v>
      </c>
    </row>
    <row r="112" spans="1:3">
      <c r="A112">
        <v>10.8</v>
      </c>
      <c r="B112">
        <v>31.434508455598213</v>
      </c>
      <c r="C112">
        <v>22.513827059861356</v>
      </c>
    </row>
    <row r="113" spans="1:3">
      <c r="A113">
        <v>10.9</v>
      </c>
      <c r="B113">
        <v>31.461725620633008</v>
      </c>
      <c r="C113">
        <v>22.541500087252583</v>
      </c>
    </row>
    <row r="114" spans="1:3">
      <c r="A114">
        <v>11</v>
      </c>
      <c r="B114">
        <v>31.625062289542679</v>
      </c>
      <c r="C114">
        <v>22.624492005185871</v>
      </c>
    </row>
    <row r="115" spans="1:3">
      <c r="A115">
        <v>11.1</v>
      </c>
      <c r="B115">
        <v>31.625062289542679</v>
      </c>
      <c r="C115">
        <v>22.541500087252583</v>
      </c>
    </row>
    <row r="116" spans="1:3">
      <c r="A116">
        <v>11.2</v>
      </c>
      <c r="B116">
        <v>31.788459436206473</v>
      </c>
      <c r="C116">
        <v>22.569168573092352</v>
      </c>
    </row>
    <row r="117" spans="1:3">
      <c r="A117">
        <v>11.3</v>
      </c>
      <c r="B117">
        <v>31.815698440505763</v>
      </c>
      <c r="C117">
        <v>22.569168573092352</v>
      </c>
    </row>
    <row r="118" spans="1:3">
      <c r="A118">
        <v>11.4</v>
      </c>
      <c r="B118">
        <v>32.006422941962143</v>
      </c>
      <c r="C118">
        <v>22.569168573092352</v>
      </c>
    </row>
    <row r="119" spans="1:3">
      <c r="A119">
        <v>11.5</v>
      </c>
      <c r="B119">
        <v>32.060932729144703</v>
      </c>
      <c r="C119">
        <v>22.541500087252583</v>
      </c>
    </row>
    <row r="120" spans="1:3">
      <c r="A120">
        <v>11.6</v>
      </c>
      <c r="B120">
        <v>32.115450362384678</v>
      </c>
      <c r="C120">
        <v>22.569168573092352</v>
      </c>
    </row>
    <row r="121" spans="1:3">
      <c r="A121">
        <v>11.7</v>
      </c>
      <c r="B121">
        <v>32.251779697060094</v>
      </c>
      <c r="C121">
        <v>22.59683253865429</v>
      </c>
    </row>
    <row r="122" spans="1:3">
      <c r="A122">
        <v>11.8</v>
      </c>
      <c r="B122">
        <v>32.224509730870253</v>
      </c>
      <c r="C122">
        <v>22.569168573092352</v>
      </c>
    </row>
    <row r="123" spans="1:3">
      <c r="A123">
        <v>11.9</v>
      </c>
      <c r="B123">
        <v>32.442728825182101</v>
      </c>
      <c r="C123">
        <v>22.569168573092352</v>
      </c>
    </row>
    <row r="124" spans="1:3">
      <c r="A124">
        <v>12</v>
      </c>
      <c r="B124">
        <v>32.442728825182101</v>
      </c>
      <c r="C124">
        <v>22.569168573092352</v>
      </c>
    </row>
    <row r="125" spans="1:3">
      <c r="A125">
        <v>12.1</v>
      </c>
      <c r="B125">
        <v>32.524596938995153</v>
      </c>
      <c r="C125">
        <v>22.569168573092352</v>
      </c>
    </row>
    <row r="126" spans="1:3">
      <c r="A126">
        <v>12.2</v>
      </c>
      <c r="B126">
        <v>32.661089259060347</v>
      </c>
      <c r="C126">
        <v>22.624492005185871</v>
      </c>
    </row>
    <row r="127" spans="1:3">
      <c r="A127">
        <v>12.3</v>
      </c>
      <c r="B127">
        <v>32.770325305314479</v>
      </c>
      <c r="C127">
        <v>22.59683253865429</v>
      </c>
    </row>
    <row r="128" spans="1:3">
      <c r="A128">
        <v>12.4</v>
      </c>
      <c r="B128">
        <v>32.797640324056964</v>
      </c>
      <c r="C128">
        <v>22.59683253865429</v>
      </c>
    </row>
    <row r="129" spans="1:3">
      <c r="A129">
        <v>12.5</v>
      </c>
      <c r="B129">
        <v>33.043587341385887</v>
      </c>
      <c r="C129">
        <v>22.624492005185871</v>
      </c>
    </row>
    <row r="130" spans="1:3">
      <c r="A130">
        <v>12.6</v>
      </c>
      <c r="B130">
        <v>33.016249740200877</v>
      </c>
      <c r="C130">
        <v>22.652146993908516</v>
      </c>
    </row>
    <row r="131" spans="1:3">
      <c r="A131">
        <v>12.7</v>
      </c>
      <c r="B131">
        <v>33.070927540404597</v>
      </c>
      <c r="C131">
        <v>22.624492005185871</v>
      </c>
    </row>
    <row r="132" spans="1:3">
      <c r="A132">
        <v>12.8</v>
      </c>
      <c r="B132">
        <v>33.152963902010946</v>
      </c>
      <c r="C132">
        <v>22.652146993908516</v>
      </c>
    </row>
    <row r="133" spans="1:3">
      <c r="A133">
        <v>12.9</v>
      </c>
      <c r="B133">
        <v>33.344476319482155</v>
      </c>
      <c r="C133">
        <v>22.624492005185871</v>
      </c>
    </row>
    <row r="134" spans="1:3">
      <c r="A134">
        <v>13</v>
      </c>
      <c r="B134">
        <v>33.453973049899695</v>
      </c>
      <c r="C134">
        <v>22.652146993908516</v>
      </c>
    </row>
    <row r="135" spans="1:3">
      <c r="A135">
        <v>13.1</v>
      </c>
      <c r="B135">
        <v>33.453973049899695</v>
      </c>
      <c r="C135">
        <v>22.624492005185871</v>
      </c>
    </row>
    <row r="136" spans="1:3">
      <c r="A136">
        <v>13.2</v>
      </c>
      <c r="B136">
        <v>33.536125614450498</v>
      </c>
      <c r="C136">
        <v>22.624492005185871</v>
      </c>
    </row>
    <row r="137" spans="1:3">
      <c r="A137">
        <v>13.3</v>
      </c>
      <c r="B137">
        <v>33.645703305323686</v>
      </c>
      <c r="C137">
        <v>22.652146993908516</v>
      </c>
    </row>
    <row r="138" spans="1:3">
      <c r="A138">
        <v>13.4</v>
      </c>
      <c r="B138">
        <v>33.782742820249346</v>
      </c>
      <c r="C138">
        <v>22.652146993908516</v>
      </c>
    </row>
    <row r="139" spans="1:3">
      <c r="A139">
        <v>13.5</v>
      </c>
      <c r="B139">
        <v>33.865003335292407</v>
      </c>
      <c r="C139">
        <v>22.679797526017715</v>
      </c>
    </row>
    <row r="140" spans="1:3">
      <c r="A140">
        <v>13.6</v>
      </c>
      <c r="B140">
        <v>33.919859313078298</v>
      </c>
      <c r="C140">
        <v>22.707443622683144</v>
      </c>
    </row>
    <row r="141" spans="1:3">
      <c r="A141">
        <v>13.7</v>
      </c>
      <c r="B141">
        <v>34.002167090108642</v>
      </c>
      <c r="C141">
        <v>22.707443622683144</v>
      </c>
    </row>
    <row r="142" spans="1:3">
      <c r="A142">
        <v>13.8</v>
      </c>
      <c r="B142">
        <v>34.057055024489074</v>
      </c>
      <c r="C142">
        <v>22.707443622683144</v>
      </c>
    </row>
    <row r="143" spans="1:3">
      <c r="A143">
        <v>13.9</v>
      </c>
      <c r="B143">
        <v>34.166870139572147</v>
      </c>
      <c r="C143">
        <v>22.652146993908516</v>
      </c>
    </row>
    <row r="144" spans="1:3">
      <c r="A144">
        <v>14</v>
      </c>
      <c r="B144">
        <v>34.276738542996782</v>
      </c>
      <c r="C144">
        <v>22.679797526017715</v>
      </c>
    </row>
    <row r="145" spans="1:3">
      <c r="A145">
        <v>14.1</v>
      </c>
      <c r="B145">
        <v>34.386661388400526</v>
      </c>
      <c r="C145">
        <v>22.679797526017715</v>
      </c>
    </row>
    <row r="146" spans="1:3">
      <c r="A146">
        <v>14.2</v>
      </c>
      <c r="B146">
        <v>34.41415074169737</v>
      </c>
      <c r="C146">
        <v>22.679797526017715</v>
      </c>
    </row>
    <row r="147" spans="1:3">
      <c r="A147">
        <v>14.3</v>
      </c>
      <c r="B147">
        <v>34.524143265017386</v>
      </c>
      <c r="C147">
        <v>22.652146993908516</v>
      </c>
    </row>
    <row r="148" spans="1:3">
      <c r="A148">
        <v>14.4</v>
      </c>
      <c r="B148">
        <v>34.606675030048997</v>
      </c>
      <c r="C148">
        <v>22.707443622683144</v>
      </c>
    </row>
    <row r="149" spans="1:3">
      <c r="A149">
        <v>14.5</v>
      </c>
      <c r="B149">
        <v>34.689239372512027</v>
      </c>
      <c r="C149">
        <v>22.679797526017715</v>
      </c>
    </row>
    <row r="150" spans="1:3">
      <c r="A150">
        <v>14.6</v>
      </c>
      <c r="B150">
        <v>34.771836782625812</v>
      </c>
      <c r="C150">
        <v>22.652146993908516</v>
      </c>
    </row>
    <row r="151" spans="1:3">
      <c r="A151">
        <v>14.7</v>
      </c>
      <c r="B151">
        <v>34.854467751345616</v>
      </c>
      <c r="C151">
        <v>22.679797526017715</v>
      </c>
    </row>
    <row r="152" spans="1:3">
      <c r="A152">
        <v>14.8</v>
      </c>
      <c r="B152">
        <v>34.937132770379776</v>
      </c>
      <c r="C152">
        <v>22.652146993908516</v>
      </c>
    </row>
    <row r="153" spans="1:3">
      <c r="A153">
        <v>14.9</v>
      </c>
      <c r="B153">
        <v>35.047406614225167</v>
      </c>
      <c r="C153">
        <v>22.679797526017715</v>
      </c>
    </row>
    <row r="154" spans="1:3">
      <c r="A154">
        <v>15</v>
      </c>
      <c r="B154">
        <v>35.074984807421068</v>
      </c>
      <c r="C154">
        <v>22.652146993908516</v>
      </c>
    </row>
    <row r="155" spans="1:3">
      <c r="A155">
        <v>15.1</v>
      </c>
      <c r="B155">
        <v>35.24053712677452</v>
      </c>
      <c r="C155">
        <v>22.652146993908516</v>
      </c>
    </row>
    <row r="156" spans="1:3">
      <c r="A156">
        <v>15.2</v>
      </c>
      <c r="B156">
        <v>35.26814321115215</v>
      </c>
      <c r="C156">
        <v>22.679797526017715</v>
      </c>
    </row>
    <row r="157" spans="1:3">
      <c r="A157">
        <v>15.3</v>
      </c>
      <c r="B157">
        <v>35.378608311080256</v>
      </c>
      <c r="C157">
        <v>22.707443622683144</v>
      </c>
    </row>
    <row r="158" spans="1:3">
      <c r="A158">
        <v>15.4</v>
      </c>
      <c r="B158">
        <v>35.406234868654515</v>
      </c>
      <c r="C158">
        <v>22.679797526017715</v>
      </c>
    </row>
    <row r="159" spans="1:3">
      <c r="A159">
        <v>15.5</v>
      </c>
      <c r="B159">
        <v>35.544430273448725</v>
      </c>
      <c r="C159">
        <v>22.652146993908516</v>
      </c>
    </row>
    <row r="160" spans="1:3">
      <c r="A160">
        <v>15.6</v>
      </c>
      <c r="B160">
        <v>35.627398274542102</v>
      </c>
      <c r="C160">
        <v>22.679797526017715</v>
      </c>
    </row>
    <row r="161" spans="1:3">
      <c r="A161">
        <v>15.7</v>
      </c>
      <c r="B161">
        <v>35.765764476974958</v>
      </c>
      <c r="C161">
        <v>22.707443622683144</v>
      </c>
    </row>
    <row r="162" spans="1:3">
      <c r="A162">
        <v>15.8</v>
      </c>
      <c r="B162">
        <v>35.793450814442132</v>
      </c>
      <c r="C162">
        <v>22.707443622683144</v>
      </c>
    </row>
    <row r="163" spans="1:3">
      <c r="A163">
        <v>15.9</v>
      </c>
      <c r="B163">
        <v>35.931949008831317</v>
      </c>
      <c r="C163">
        <v>22.73508530504877</v>
      </c>
    </row>
    <row r="164" spans="1:3">
      <c r="A164">
        <v>16</v>
      </c>
      <c r="B164">
        <v>35.987379670854089</v>
      </c>
      <c r="C164">
        <v>22.679797526017715</v>
      </c>
    </row>
    <row r="165" spans="1:3">
      <c r="A165">
        <v>16.100000000000001</v>
      </c>
      <c r="B165">
        <v>36.126036093037534</v>
      </c>
      <c r="C165">
        <v>22.652146993908516</v>
      </c>
    </row>
    <row r="166" spans="1:3">
      <c r="A166">
        <v>16.2</v>
      </c>
      <c r="B166">
        <v>36.153781201473805</v>
      </c>
      <c r="C166">
        <v>22.652146993908516</v>
      </c>
    </row>
    <row r="167" spans="1:3">
      <c r="A167">
        <v>16.3</v>
      </c>
      <c r="B167">
        <v>36.264808339973946</v>
      </c>
      <c r="C167">
        <v>22.707443622683144</v>
      </c>
    </row>
    <row r="168" spans="1:3">
      <c r="A168">
        <v>16.399999999999999</v>
      </c>
      <c r="B168">
        <v>36.403698758163706</v>
      </c>
      <c r="C168">
        <v>22.679797526017715</v>
      </c>
    </row>
    <row r="169" spans="1:3">
      <c r="A169">
        <v>16.5</v>
      </c>
      <c r="B169">
        <v>36.431491229423877</v>
      </c>
      <c r="C169">
        <v>22.707443622683144</v>
      </c>
    </row>
    <row r="170" spans="1:3">
      <c r="A170">
        <v>16.600000000000001</v>
      </c>
      <c r="B170">
        <v>36.459288540576487</v>
      </c>
      <c r="C170">
        <v>22.652146993908516</v>
      </c>
    </row>
    <row r="171" spans="1:3">
      <c r="A171">
        <v>16.7</v>
      </c>
      <c r="B171">
        <v>36.542709702380556</v>
      </c>
      <c r="C171">
        <v>22.679797526017715</v>
      </c>
    </row>
    <row r="172" spans="1:3">
      <c r="A172">
        <v>16.8</v>
      </c>
      <c r="B172">
        <v>36.681843535908179</v>
      </c>
      <c r="C172">
        <v>22.652146993908516</v>
      </c>
    </row>
    <row r="173" spans="1:3">
      <c r="A173">
        <v>16.899999999999999</v>
      </c>
      <c r="B173">
        <v>36.681843535908179</v>
      </c>
      <c r="C173">
        <v>22.679797526017715</v>
      </c>
    </row>
    <row r="174" spans="1:3">
      <c r="A174">
        <v>17</v>
      </c>
      <c r="B174">
        <v>36.821102630778419</v>
      </c>
      <c r="C174">
        <v>22.707443622683144</v>
      </c>
    </row>
    <row r="175" spans="1:3">
      <c r="A175">
        <v>17.100000000000001</v>
      </c>
      <c r="B175">
        <v>36.960489368011324</v>
      </c>
      <c r="C175">
        <v>22.73508530504877</v>
      </c>
    </row>
    <row r="176" spans="1:3">
      <c r="A176">
        <v>17.2</v>
      </c>
      <c r="B176">
        <v>36.988382242718238</v>
      </c>
      <c r="C176">
        <v>22.707443622683144</v>
      </c>
    </row>
    <row r="177" spans="1:3">
      <c r="A177">
        <v>17.3</v>
      </c>
      <c r="B177">
        <v>36.988382242718238</v>
      </c>
      <c r="C177">
        <v>22.707443622683144</v>
      </c>
    </row>
    <row r="178" spans="1:3">
      <c r="A178">
        <v>17.399999999999999</v>
      </c>
      <c r="B178">
        <v>37.127925306745809</v>
      </c>
      <c r="C178">
        <v>22.707443622683144</v>
      </c>
    </row>
    <row r="179" spans="1:3">
      <c r="A179">
        <v>17.5</v>
      </c>
      <c r="B179">
        <v>37.295552641349275</v>
      </c>
      <c r="C179">
        <v>22.762722594232979</v>
      </c>
    </row>
    <row r="180" spans="1:3">
      <c r="A180">
        <v>17.600000000000001</v>
      </c>
      <c r="B180">
        <v>37.379439384001017</v>
      </c>
      <c r="C180">
        <v>22.762722594232979</v>
      </c>
    </row>
    <row r="181" spans="1:3">
      <c r="A181">
        <v>17.7</v>
      </c>
      <c r="B181">
        <v>37.435391298891403</v>
      </c>
      <c r="C181">
        <v>22.73508530504877</v>
      </c>
    </row>
    <row r="182" spans="1:3">
      <c r="A182">
        <v>17.8</v>
      </c>
      <c r="B182">
        <v>37.519360689152869</v>
      </c>
      <c r="C182">
        <v>22.707443622683144</v>
      </c>
    </row>
    <row r="183" spans="1:3">
      <c r="A183">
        <v>17.899999999999999</v>
      </c>
      <c r="B183">
        <v>37.687450861754797</v>
      </c>
      <c r="C183">
        <v>22.762722594232979</v>
      </c>
    </row>
    <row r="184" spans="1:3">
      <c r="A184">
        <v>18</v>
      </c>
      <c r="B184">
        <v>37.575368188234222</v>
      </c>
      <c r="C184">
        <v>22.73508530504877</v>
      </c>
    </row>
    <row r="185" spans="1:3">
      <c r="A185">
        <v>18.100000000000001</v>
      </c>
      <c r="B185">
        <v>37.687450861754797</v>
      </c>
      <c r="C185">
        <v>22.762722594232979</v>
      </c>
    </row>
    <row r="186" spans="1:3">
      <c r="A186">
        <v>18.2</v>
      </c>
      <c r="B186">
        <v>37.799624812003096</v>
      </c>
      <c r="C186">
        <v>22.790355511328688</v>
      </c>
    </row>
    <row r="187" spans="1:3">
      <c r="A187">
        <v>18.3</v>
      </c>
      <c r="B187">
        <v>37.939972520615406</v>
      </c>
      <c r="C187">
        <v>22.73508530504877</v>
      </c>
    </row>
    <row r="188" spans="1:3">
      <c r="A188">
        <v>18.399999999999999</v>
      </c>
      <c r="B188">
        <v>37.939972520615406</v>
      </c>
      <c r="C188">
        <v>22.73508530504877</v>
      </c>
    </row>
    <row r="189" spans="1:3">
      <c r="A189">
        <v>18.5</v>
      </c>
      <c r="B189">
        <v>38.052356440303804</v>
      </c>
      <c r="C189">
        <v>22.707443622683144</v>
      </c>
    </row>
    <row r="190" spans="1:3">
      <c r="A190">
        <v>18.600000000000001</v>
      </c>
      <c r="B190">
        <v>38.164835733241027</v>
      </c>
      <c r="C190">
        <v>22.762722594232979</v>
      </c>
    </row>
    <row r="191" spans="1:3">
      <c r="A191">
        <v>18.7</v>
      </c>
      <c r="B191">
        <v>38.333736277561563</v>
      </c>
      <c r="C191">
        <v>22.762722594232979</v>
      </c>
    </row>
    <row r="192" spans="1:3">
      <c r="A192">
        <v>18.8</v>
      </c>
      <c r="B192">
        <v>38.277411669721936</v>
      </c>
      <c r="C192">
        <v>22.73508530504877</v>
      </c>
    </row>
    <row r="193" spans="1:3">
      <c r="A193">
        <v>18.899999999999999</v>
      </c>
      <c r="B193">
        <v>38.418269438256402</v>
      </c>
      <c r="C193">
        <v>22.73508530504877</v>
      </c>
    </row>
    <row r="194" spans="1:3">
      <c r="A194">
        <v>19</v>
      </c>
      <c r="B194">
        <v>38.559282706054809</v>
      </c>
      <c r="C194">
        <v>22.790355511328688</v>
      </c>
    </row>
    <row r="195" spans="1:3">
      <c r="A195">
        <v>19.100000000000001</v>
      </c>
      <c r="B195">
        <v>38.615732115513332</v>
      </c>
      <c r="C195">
        <v>22.790355511328688</v>
      </c>
    </row>
    <row r="196" spans="1:3">
      <c r="A196">
        <v>19.2</v>
      </c>
      <c r="B196">
        <v>38.672206968226412</v>
      </c>
      <c r="C196">
        <v>22.817984077403448</v>
      </c>
    </row>
    <row r="197" spans="1:3">
      <c r="A197">
        <v>19.3</v>
      </c>
      <c r="B197">
        <v>38.785233650611033</v>
      </c>
      <c r="C197">
        <v>22.73508530504877</v>
      </c>
    </row>
    <row r="198" spans="1:3">
      <c r="A198">
        <v>19.399999999999999</v>
      </c>
      <c r="B198">
        <v>38.84178580469063</v>
      </c>
      <c r="C198">
        <v>22.790355511328688</v>
      </c>
    </row>
    <row r="199" spans="1:3">
      <c r="A199">
        <v>19.5</v>
      </c>
      <c r="B199">
        <v>38.898364050846489</v>
      </c>
      <c r="C199">
        <v>22.762722594232979</v>
      </c>
    </row>
    <row r="200" spans="1:3">
      <c r="A200">
        <v>19.600000000000001</v>
      </c>
      <c r="B200">
        <v>39.011599471830749</v>
      </c>
      <c r="C200">
        <v>22.762722594232979</v>
      </c>
    </row>
    <row r="201" spans="1:3">
      <c r="A201">
        <v>19.7</v>
      </c>
      <c r="B201">
        <v>39.124941221812598</v>
      </c>
      <c r="C201">
        <v>22.762722594232979</v>
      </c>
    </row>
    <row r="202" spans="1:3">
      <c r="A202">
        <v>19.8</v>
      </c>
      <c r="B202">
        <v>39.096595744225006</v>
      </c>
      <c r="C202">
        <v>22.762722594232979</v>
      </c>
    </row>
    <row r="203" spans="1:3">
      <c r="A203">
        <v>19.899999999999999</v>
      </c>
      <c r="B203">
        <v>39.153293427041206</v>
      </c>
      <c r="C203">
        <v>22.762722594232979</v>
      </c>
    </row>
    <row r="204" spans="1:3">
      <c r="A204">
        <v>20</v>
      </c>
      <c r="B204">
        <v>39.266769936294558</v>
      </c>
      <c r="C204">
        <v>22.762722594232979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5CF5-B816-4FF0-808E-70CC8E62A216}">
  <dimension ref="A1:N104"/>
  <sheetViews>
    <sheetView workbookViewId="0"/>
  </sheetViews>
  <sheetFormatPr defaultRowHeight="14.5"/>
  <cols>
    <col min="6" max="6" width="7.453125" customWidth="1"/>
    <col min="10" max="10" width="10" customWidth="1"/>
    <col min="262" max="262" width="7.453125" customWidth="1"/>
    <col min="266" max="266" width="10" customWidth="1"/>
    <col min="518" max="518" width="7.453125" customWidth="1"/>
    <col min="522" max="522" width="10" customWidth="1"/>
    <col min="774" max="774" width="7.453125" customWidth="1"/>
    <col min="778" max="778" width="10" customWidth="1"/>
    <col min="1030" max="1030" width="7.453125" customWidth="1"/>
    <col min="1034" max="1034" width="10" customWidth="1"/>
    <col min="1286" max="1286" width="7.453125" customWidth="1"/>
    <col min="1290" max="1290" width="10" customWidth="1"/>
    <col min="1542" max="1542" width="7.453125" customWidth="1"/>
    <col min="1546" max="1546" width="10" customWidth="1"/>
    <col min="1798" max="1798" width="7.453125" customWidth="1"/>
    <col min="1802" max="1802" width="10" customWidth="1"/>
    <col min="2054" max="2054" width="7.453125" customWidth="1"/>
    <col min="2058" max="2058" width="10" customWidth="1"/>
    <col min="2310" max="2310" width="7.453125" customWidth="1"/>
    <col min="2314" max="2314" width="10" customWidth="1"/>
    <col min="2566" max="2566" width="7.453125" customWidth="1"/>
    <col min="2570" max="2570" width="10" customWidth="1"/>
    <col min="2822" max="2822" width="7.453125" customWidth="1"/>
    <col min="2826" max="2826" width="10" customWidth="1"/>
    <col min="3078" max="3078" width="7.453125" customWidth="1"/>
    <col min="3082" max="3082" width="10" customWidth="1"/>
    <col min="3334" max="3334" width="7.453125" customWidth="1"/>
    <col min="3338" max="3338" width="10" customWidth="1"/>
    <col min="3590" max="3590" width="7.453125" customWidth="1"/>
    <col min="3594" max="3594" width="10" customWidth="1"/>
    <col min="3846" max="3846" width="7.453125" customWidth="1"/>
    <col min="3850" max="3850" width="10" customWidth="1"/>
    <col min="4102" max="4102" width="7.453125" customWidth="1"/>
    <col min="4106" max="4106" width="10" customWidth="1"/>
    <col min="4358" max="4358" width="7.453125" customWidth="1"/>
    <col min="4362" max="4362" width="10" customWidth="1"/>
    <col min="4614" max="4614" width="7.453125" customWidth="1"/>
    <col min="4618" max="4618" width="10" customWidth="1"/>
    <col min="4870" max="4870" width="7.453125" customWidth="1"/>
    <col min="4874" max="4874" width="10" customWidth="1"/>
    <col min="5126" max="5126" width="7.453125" customWidth="1"/>
    <col min="5130" max="5130" width="10" customWidth="1"/>
    <col min="5382" max="5382" width="7.453125" customWidth="1"/>
    <col min="5386" max="5386" width="10" customWidth="1"/>
    <col min="5638" max="5638" width="7.453125" customWidth="1"/>
    <col min="5642" max="5642" width="10" customWidth="1"/>
    <col min="5894" max="5894" width="7.453125" customWidth="1"/>
    <col min="5898" max="5898" width="10" customWidth="1"/>
    <col min="6150" max="6150" width="7.453125" customWidth="1"/>
    <col min="6154" max="6154" width="10" customWidth="1"/>
    <col min="6406" max="6406" width="7.453125" customWidth="1"/>
    <col min="6410" max="6410" width="10" customWidth="1"/>
    <col min="6662" max="6662" width="7.453125" customWidth="1"/>
    <col min="6666" max="6666" width="10" customWidth="1"/>
    <col min="6918" max="6918" width="7.453125" customWidth="1"/>
    <col min="6922" max="6922" width="10" customWidth="1"/>
    <col min="7174" max="7174" width="7.453125" customWidth="1"/>
    <col min="7178" max="7178" width="10" customWidth="1"/>
    <col min="7430" max="7430" width="7.453125" customWidth="1"/>
    <col min="7434" max="7434" width="10" customWidth="1"/>
    <col min="7686" max="7686" width="7.453125" customWidth="1"/>
    <col min="7690" max="7690" width="10" customWidth="1"/>
    <col min="7942" max="7942" width="7.453125" customWidth="1"/>
    <col min="7946" max="7946" width="10" customWidth="1"/>
    <col min="8198" max="8198" width="7.453125" customWidth="1"/>
    <col min="8202" max="8202" width="10" customWidth="1"/>
    <col min="8454" max="8454" width="7.453125" customWidth="1"/>
    <col min="8458" max="8458" width="10" customWidth="1"/>
    <col min="8710" max="8710" width="7.453125" customWidth="1"/>
    <col min="8714" max="8714" width="10" customWidth="1"/>
    <col min="8966" max="8966" width="7.453125" customWidth="1"/>
    <col min="8970" max="8970" width="10" customWidth="1"/>
    <col min="9222" max="9222" width="7.453125" customWidth="1"/>
    <col min="9226" max="9226" width="10" customWidth="1"/>
    <col min="9478" max="9478" width="7.453125" customWidth="1"/>
    <col min="9482" max="9482" width="10" customWidth="1"/>
    <col min="9734" max="9734" width="7.453125" customWidth="1"/>
    <col min="9738" max="9738" width="10" customWidth="1"/>
    <col min="9990" max="9990" width="7.453125" customWidth="1"/>
    <col min="9994" max="9994" width="10" customWidth="1"/>
    <col min="10246" max="10246" width="7.453125" customWidth="1"/>
    <col min="10250" max="10250" width="10" customWidth="1"/>
    <col min="10502" max="10502" width="7.453125" customWidth="1"/>
    <col min="10506" max="10506" width="10" customWidth="1"/>
    <col min="10758" max="10758" width="7.453125" customWidth="1"/>
    <col min="10762" max="10762" width="10" customWidth="1"/>
    <col min="11014" max="11014" width="7.453125" customWidth="1"/>
    <col min="11018" max="11018" width="10" customWidth="1"/>
    <col min="11270" max="11270" width="7.453125" customWidth="1"/>
    <col min="11274" max="11274" width="10" customWidth="1"/>
    <col min="11526" max="11526" width="7.453125" customWidth="1"/>
    <col min="11530" max="11530" width="10" customWidth="1"/>
    <col min="11782" max="11782" width="7.453125" customWidth="1"/>
    <col min="11786" max="11786" width="10" customWidth="1"/>
    <col min="12038" max="12038" width="7.453125" customWidth="1"/>
    <col min="12042" max="12042" width="10" customWidth="1"/>
    <col min="12294" max="12294" width="7.453125" customWidth="1"/>
    <col min="12298" max="12298" width="10" customWidth="1"/>
    <col min="12550" max="12550" width="7.453125" customWidth="1"/>
    <col min="12554" max="12554" width="10" customWidth="1"/>
    <col min="12806" max="12806" width="7.453125" customWidth="1"/>
    <col min="12810" max="12810" width="10" customWidth="1"/>
    <col min="13062" max="13062" width="7.453125" customWidth="1"/>
    <col min="13066" max="13066" width="10" customWidth="1"/>
    <col min="13318" max="13318" width="7.453125" customWidth="1"/>
    <col min="13322" max="13322" width="10" customWidth="1"/>
    <col min="13574" max="13574" width="7.453125" customWidth="1"/>
    <col min="13578" max="13578" width="10" customWidth="1"/>
    <col min="13830" max="13830" width="7.453125" customWidth="1"/>
    <col min="13834" max="13834" width="10" customWidth="1"/>
    <col min="14086" max="14086" width="7.453125" customWidth="1"/>
    <col min="14090" max="14090" width="10" customWidth="1"/>
    <col min="14342" max="14342" width="7.453125" customWidth="1"/>
    <col min="14346" max="14346" width="10" customWidth="1"/>
    <col min="14598" max="14598" width="7.453125" customWidth="1"/>
    <col min="14602" max="14602" width="10" customWidth="1"/>
    <col min="14854" max="14854" width="7.453125" customWidth="1"/>
    <col min="14858" max="14858" width="10" customWidth="1"/>
    <col min="15110" max="15110" width="7.453125" customWidth="1"/>
    <col min="15114" max="15114" width="10" customWidth="1"/>
    <col min="15366" max="15366" width="7.453125" customWidth="1"/>
    <col min="15370" max="15370" width="10" customWidth="1"/>
    <col min="15622" max="15622" width="7.453125" customWidth="1"/>
    <col min="15626" max="15626" width="10" customWidth="1"/>
    <col min="15878" max="15878" width="7.453125" customWidth="1"/>
    <col min="15882" max="15882" width="10" customWidth="1"/>
    <col min="16134" max="16134" width="7.453125" customWidth="1"/>
    <col min="16138" max="16138" width="10" customWidth="1"/>
  </cols>
  <sheetData>
    <row r="1" spans="1:14">
      <c r="A1" s="7" t="s">
        <v>55</v>
      </c>
      <c r="B1" s="8"/>
      <c r="C1" s="8"/>
      <c r="D1" s="8"/>
      <c r="E1" s="8"/>
      <c r="F1" s="8"/>
      <c r="G1" s="8"/>
      <c r="I1" s="7"/>
      <c r="J1" s="8"/>
      <c r="K1" s="8"/>
      <c r="L1" s="8"/>
      <c r="M1" s="8"/>
      <c r="N1" s="8"/>
    </row>
    <row r="2" spans="1:14">
      <c r="A2" s="9" t="s">
        <v>56</v>
      </c>
      <c r="B2" s="9"/>
      <c r="C2" s="9"/>
      <c r="D2" s="9"/>
      <c r="E2" s="9"/>
      <c r="F2" s="10"/>
      <c r="G2" s="8"/>
      <c r="I2" s="9"/>
      <c r="J2" s="9"/>
      <c r="K2" s="9"/>
      <c r="L2" s="9"/>
      <c r="M2" s="9"/>
      <c r="N2" s="10"/>
    </row>
    <row r="3" spans="1:14">
      <c r="A3" s="9" t="s">
        <v>57</v>
      </c>
      <c r="B3" s="8"/>
      <c r="C3" s="10"/>
      <c r="D3" s="10"/>
      <c r="E3" s="8"/>
      <c r="F3" s="10"/>
      <c r="G3" s="8"/>
      <c r="I3" s="9"/>
      <c r="J3" s="8"/>
      <c r="K3" s="10"/>
      <c r="L3" s="10"/>
      <c r="M3" s="8"/>
      <c r="N3" s="10"/>
    </row>
    <row r="4" spans="1:14">
      <c r="G4" t="s">
        <v>58</v>
      </c>
    </row>
    <row r="5" spans="1:14">
      <c r="G5" t="s">
        <v>59</v>
      </c>
    </row>
    <row r="6" spans="1:14">
      <c r="G6" t="s">
        <v>60</v>
      </c>
    </row>
    <row r="7" spans="1:14">
      <c r="G7" t="s">
        <v>61</v>
      </c>
    </row>
    <row r="9" spans="1:14">
      <c r="A9" t="s">
        <v>62</v>
      </c>
      <c r="G9" t="s">
        <v>63</v>
      </c>
      <c r="K9" t="s">
        <v>64</v>
      </c>
    </row>
    <row r="11" spans="1:14">
      <c r="A11" t="s">
        <v>65</v>
      </c>
      <c r="E11" s="11">
        <v>62</v>
      </c>
      <c r="G11" t="s">
        <v>66</v>
      </c>
      <c r="K11" s="12">
        <v>50</v>
      </c>
    </row>
    <row r="12" spans="1:14">
      <c r="A12" t="s">
        <v>67</v>
      </c>
      <c r="E12" s="11">
        <v>22</v>
      </c>
      <c r="G12" t="s">
        <v>68</v>
      </c>
      <c r="K12" s="13">
        <v>1</v>
      </c>
    </row>
    <row r="13" spans="1:14">
      <c r="A13" t="s">
        <v>69</v>
      </c>
      <c r="E13" s="11">
        <v>40</v>
      </c>
      <c r="G13" t="s">
        <v>70</v>
      </c>
      <c r="K13">
        <f>E13-E11</f>
        <v>-22</v>
      </c>
    </row>
    <row r="14" spans="1:14">
      <c r="G14" t="s">
        <v>71</v>
      </c>
      <c r="K14">
        <f>K11*K12*K13</f>
        <v>-1100</v>
      </c>
    </row>
    <row r="16" spans="1:14">
      <c r="G16" t="s">
        <v>72</v>
      </c>
      <c r="K16" s="12">
        <v>50</v>
      </c>
    </row>
    <row r="17" spans="1:11">
      <c r="G17" t="s">
        <v>68</v>
      </c>
      <c r="K17" s="13">
        <v>1</v>
      </c>
    </row>
    <row r="18" spans="1:11">
      <c r="G18" t="s">
        <v>73</v>
      </c>
      <c r="K18">
        <f>E13-E12</f>
        <v>18</v>
      </c>
    </row>
    <row r="19" spans="1:11">
      <c r="G19" t="s">
        <v>74</v>
      </c>
      <c r="K19">
        <f>K16*K17*K18</f>
        <v>900</v>
      </c>
    </row>
    <row r="21" spans="1:11">
      <c r="G21" t="s">
        <v>75</v>
      </c>
      <c r="K21">
        <f>E13-E12</f>
        <v>18</v>
      </c>
    </row>
    <row r="22" spans="1:11">
      <c r="G22" t="s">
        <v>76</v>
      </c>
    </row>
    <row r="23" spans="1:11">
      <c r="G23" t="s">
        <v>77</v>
      </c>
    </row>
    <row r="24" spans="1:11">
      <c r="G24" t="s">
        <v>78</v>
      </c>
    </row>
    <row r="26" spans="1:11">
      <c r="A26" t="s">
        <v>79</v>
      </c>
      <c r="K26" s="13">
        <f>(-K14-K19)/K21</f>
        <v>11.111111111111111</v>
      </c>
    </row>
    <row r="27" spans="1:11">
      <c r="K27" s="14"/>
    </row>
    <row r="28" spans="1:11">
      <c r="K28" s="14"/>
    </row>
    <row r="29" spans="1:11">
      <c r="G29" t="s">
        <v>60</v>
      </c>
    </row>
    <row r="30" spans="1:11">
      <c r="A30" t="s">
        <v>80</v>
      </c>
      <c r="G30" t="s">
        <v>81</v>
      </c>
      <c r="K30" t="s">
        <v>64</v>
      </c>
    </row>
    <row r="32" spans="1:11">
      <c r="A32" t="s">
        <v>82</v>
      </c>
      <c r="E32" s="11">
        <v>30</v>
      </c>
      <c r="G32" t="s">
        <v>83</v>
      </c>
      <c r="K32">
        <f>E54-E34</f>
        <v>-67</v>
      </c>
    </row>
    <row r="33" spans="1:11">
      <c r="A33" t="s">
        <v>84</v>
      </c>
      <c r="E33" s="11">
        <v>22</v>
      </c>
      <c r="G33" t="s">
        <v>85</v>
      </c>
      <c r="K33">
        <f>E32*(E54-E34)</f>
        <v>-2010</v>
      </c>
    </row>
    <row r="34" spans="1:11">
      <c r="A34" t="s">
        <v>86</v>
      </c>
      <c r="E34" s="11">
        <v>97</v>
      </c>
    </row>
    <row r="35" spans="1:11">
      <c r="A35" t="s">
        <v>87</v>
      </c>
      <c r="C35" t="s">
        <v>88</v>
      </c>
      <c r="G35" t="s">
        <v>72</v>
      </c>
      <c r="K35" s="12">
        <v>30</v>
      </c>
    </row>
    <row r="36" spans="1:11">
      <c r="A36" s="15">
        <v>0</v>
      </c>
      <c r="B36" s="15"/>
      <c r="C36" s="15">
        <v>27</v>
      </c>
      <c r="G36" t="s">
        <v>68</v>
      </c>
      <c r="K36" s="13">
        <v>1</v>
      </c>
    </row>
    <row r="37" spans="1:11">
      <c r="A37" s="15">
        <v>10</v>
      </c>
      <c r="B37" s="15"/>
      <c r="C37" s="15">
        <v>30</v>
      </c>
      <c r="G37" t="s">
        <v>73</v>
      </c>
      <c r="K37">
        <f>E54-E33</f>
        <v>8</v>
      </c>
    </row>
    <row r="38" spans="1:11">
      <c r="A38" s="15">
        <v>20</v>
      </c>
      <c r="B38" s="15"/>
      <c r="C38" s="15">
        <v>30</v>
      </c>
      <c r="G38" t="s">
        <v>89</v>
      </c>
      <c r="K38">
        <f>K35*K36*K37</f>
        <v>240</v>
      </c>
    </row>
    <row r="39" spans="1:11">
      <c r="A39" s="15">
        <v>30</v>
      </c>
      <c r="B39" s="15"/>
      <c r="C39" s="15">
        <v>29.5</v>
      </c>
    </row>
    <row r="40" spans="1:11">
      <c r="A40" s="15">
        <v>40</v>
      </c>
      <c r="B40" s="15"/>
      <c r="C40" s="15">
        <v>29.5</v>
      </c>
      <c r="G40" t="s">
        <v>90</v>
      </c>
      <c r="K40" s="14"/>
    </row>
    <row r="41" spans="1:11">
      <c r="A41" s="15">
        <v>50</v>
      </c>
      <c r="B41" s="15"/>
      <c r="C41" s="15">
        <v>29</v>
      </c>
      <c r="G41" t="s">
        <v>75</v>
      </c>
      <c r="K41" s="14">
        <f>E54-E33</f>
        <v>8</v>
      </c>
    </row>
    <row r="42" spans="1:11">
      <c r="A42" s="15">
        <v>60</v>
      </c>
      <c r="B42" s="15"/>
      <c r="C42" s="15">
        <v>29</v>
      </c>
      <c r="G42" t="s">
        <v>91</v>
      </c>
      <c r="K42" s="13">
        <f>K26</f>
        <v>11.111111111111111</v>
      </c>
    </row>
    <row r="43" spans="1:11">
      <c r="A43" s="15">
        <v>70</v>
      </c>
      <c r="B43" s="15"/>
      <c r="C43" s="15">
        <v>29</v>
      </c>
      <c r="G43" t="s">
        <v>92</v>
      </c>
      <c r="K43" s="14">
        <f>K41*K42</f>
        <v>88.888888888888886</v>
      </c>
    </row>
    <row r="44" spans="1:11">
      <c r="A44" s="15">
        <v>80</v>
      </c>
      <c r="B44" s="15"/>
      <c r="C44" s="15">
        <v>29</v>
      </c>
    </row>
    <row r="45" spans="1:11">
      <c r="A45" s="15">
        <v>90</v>
      </c>
      <c r="B45" s="15"/>
      <c r="C45" s="15">
        <v>29</v>
      </c>
      <c r="G45" t="s">
        <v>93</v>
      </c>
    </row>
    <row r="46" spans="1:11">
      <c r="A46" s="15">
        <v>100</v>
      </c>
      <c r="B46" s="15"/>
      <c r="C46" s="15">
        <v>29</v>
      </c>
      <c r="G46" t="s">
        <v>94</v>
      </c>
    </row>
    <row r="47" spans="1:11">
      <c r="A47" s="15">
        <v>110</v>
      </c>
      <c r="B47" s="15"/>
      <c r="C47" s="15">
        <v>28.5</v>
      </c>
      <c r="G47" t="s">
        <v>95</v>
      </c>
    </row>
    <row r="48" spans="1:11">
      <c r="A48" s="15">
        <v>120</v>
      </c>
      <c r="B48" s="15"/>
      <c r="C48" s="15">
        <v>28.5</v>
      </c>
      <c r="G48" t="s">
        <v>96</v>
      </c>
    </row>
    <row r="49" spans="1:7">
      <c r="A49" s="15">
        <v>130</v>
      </c>
      <c r="B49" s="15"/>
      <c r="C49" s="15">
        <v>28.5</v>
      </c>
    </row>
    <row r="50" spans="1:7">
      <c r="A50" s="15">
        <v>140</v>
      </c>
      <c r="B50" s="15"/>
      <c r="C50" s="15">
        <v>28</v>
      </c>
    </row>
    <row r="51" spans="1:7">
      <c r="A51" s="15">
        <v>150</v>
      </c>
      <c r="B51" s="15"/>
      <c r="C51" s="15">
        <v>28</v>
      </c>
    </row>
    <row r="52" spans="1:7">
      <c r="A52" s="15">
        <v>160</v>
      </c>
      <c r="B52" s="15"/>
      <c r="C52" s="15">
        <v>28</v>
      </c>
    </row>
    <row r="54" spans="1:7">
      <c r="A54" t="s">
        <v>97</v>
      </c>
      <c r="E54" s="11">
        <v>30</v>
      </c>
    </row>
    <row r="55" spans="1:7">
      <c r="A55" t="s">
        <v>98</v>
      </c>
      <c r="E55" s="5">
        <f>-(K38+K43)/K33</f>
        <v>0.16362631288004423</v>
      </c>
    </row>
    <row r="64" spans="1:7">
      <c r="G64" t="s">
        <v>99</v>
      </c>
    </row>
    <row r="65" spans="1:11">
      <c r="A65" t="s">
        <v>100</v>
      </c>
      <c r="G65" t="s">
        <v>101</v>
      </c>
    </row>
    <row r="67" spans="1:11">
      <c r="A67" t="s">
        <v>102</v>
      </c>
      <c r="E67" s="11">
        <v>22</v>
      </c>
      <c r="G67" t="s">
        <v>103</v>
      </c>
      <c r="K67" s="11">
        <v>25</v>
      </c>
    </row>
    <row r="68" spans="1:11">
      <c r="A68" t="s">
        <v>104</v>
      </c>
      <c r="E68" s="11">
        <v>1.4</v>
      </c>
      <c r="G68" t="s">
        <v>68</v>
      </c>
      <c r="K68" s="13">
        <v>1</v>
      </c>
    </row>
    <row r="69" spans="1:11">
      <c r="A69" t="s">
        <v>105</v>
      </c>
      <c r="E69" s="11">
        <v>48</v>
      </c>
      <c r="G69" t="s">
        <v>106</v>
      </c>
      <c r="K69">
        <f>E69-E67</f>
        <v>26</v>
      </c>
    </row>
    <row r="70" spans="1:11">
      <c r="G70" t="s">
        <v>107</v>
      </c>
      <c r="K70">
        <f>K67*K68*K69</f>
        <v>650</v>
      </c>
    </row>
    <row r="72" spans="1:11">
      <c r="G72" t="s">
        <v>108</v>
      </c>
      <c r="K72" s="14"/>
    </row>
    <row r="73" spans="1:11">
      <c r="G73" t="s">
        <v>75</v>
      </c>
      <c r="K73" s="14">
        <f>E69-E67</f>
        <v>26</v>
      </c>
    </row>
    <row r="74" spans="1:11">
      <c r="G74" t="s">
        <v>91</v>
      </c>
      <c r="K74" s="13">
        <f>K26</f>
        <v>11.111111111111111</v>
      </c>
    </row>
    <row r="75" spans="1:11">
      <c r="G75" t="s">
        <v>109</v>
      </c>
      <c r="K75" s="14">
        <f>K73*K74</f>
        <v>288.88888888888886</v>
      </c>
    </row>
    <row r="76" spans="1:11">
      <c r="K76" s="14"/>
    </row>
    <row r="77" spans="1:11">
      <c r="G77" t="s">
        <v>110</v>
      </c>
    </row>
    <row r="78" spans="1:11">
      <c r="A78" t="s">
        <v>111</v>
      </c>
      <c r="E78" s="14">
        <f>-(K70+K75)</f>
        <v>-938.88888888888891</v>
      </c>
    </row>
    <row r="80" spans="1:11">
      <c r="A80" t="s">
        <v>112</v>
      </c>
      <c r="E80" s="11">
        <v>40</v>
      </c>
    </row>
    <row r="81" spans="1:11">
      <c r="A81" t="s">
        <v>113</v>
      </c>
      <c r="E81">
        <f>E68/E80</f>
        <v>3.4999999999999996E-2</v>
      </c>
    </row>
    <row r="82" spans="1:11">
      <c r="A82" t="s">
        <v>114</v>
      </c>
      <c r="E82" s="14">
        <f>E78/E81</f>
        <v>-26825.396825396831</v>
      </c>
    </row>
    <row r="83" spans="1:11">
      <c r="A83" t="s">
        <v>115</v>
      </c>
      <c r="E83" s="13">
        <f>E82/1000</f>
        <v>-26.82539682539683</v>
      </c>
    </row>
    <row r="84" spans="1:11">
      <c r="E84" s="13"/>
    </row>
    <row r="86" spans="1:11">
      <c r="G86" t="s">
        <v>99</v>
      </c>
    </row>
    <row r="87" spans="1:11">
      <c r="A87" t="s">
        <v>116</v>
      </c>
      <c r="G87" t="s">
        <v>117</v>
      </c>
    </row>
    <row r="89" spans="1:11">
      <c r="A89" t="s">
        <v>118</v>
      </c>
      <c r="E89" s="11">
        <v>22</v>
      </c>
      <c r="G89" t="s">
        <v>103</v>
      </c>
      <c r="K89" s="11">
        <v>102</v>
      </c>
    </row>
    <row r="90" spans="1:11">
      <c r="A90" t="s">
        <v>119</v>
      </c>
      <c r="E90" s="11">
        <v>52</v>
      </c>
      <c r="G90" t="s">
        <v>68</v>
      </c>
      <c r="K90" s="13">
        <v>1</v>
      </c>
    </row>
    <row r="91" spans="1:11">
      <c r="G91" t="s">
        <v>106</v>
      </c>
      <c r="K91">
        <f>E90-E89</f>
        <v>30</v>
      </c>
    </row>
    <row r="92" spans="1:11">
      <c r="G92" t="s">
        <v>107</v>
      </c>
      <c r="K92">
        <f>K89*K90*K91</f>
        <v>3060</v>
      </c>
    </row>
    <row r="94" spans="1:11">
      <c r="G94" t="s">
        <v>108</v>
      </c>
      <c r="K94" s="14"/>
    </row>
    <row r="95" spans="1:11">
      <c r="G95" t="s">
        <v>75</v>
      </c>
      <c r="K95" s="14">
        <f>E90-E89</f>
        <v>30</v>
      </c>
    </row>
    <row r="96" spans="1:11">
      <c r="G96" t="s">
        <v>91</v>
      </c>
      <c r="K96" s="13">
        <f>K26</f>
        <v>11.111111111111111</v>
      </c>
    </row>
    <row r="97" spans="1:11">
      <c r="G97" t="s">
        <v>109</v>
      </c>
      <c r="K97" s="14">
        <f>K95*K96</f>
        <v>333.33333333333331</v>
      </c>
    </row>
    <row r="98" spans="1:11">
      <c r="G98" t="s">
        <v>120</v>
      </c>
      <c r="K98" s="14"/>
    </row>
    <row r="99" spans="1:11">
      <c r="A99" t="s">
        <v>121</v>
      </c>
      <c r="E99" s="14">
        <f>-(K92+K97)</f>
        <v>-3393.3333333333335</v>
      </c>
    </row>
    <row r="100" spans="1:11">
      <c r="E100" s="14"/>
    </row>
    <row r="101" spans="1:11">
      <c r="G101" t="s">
        <v>122</v>
      </c>
      <c r="K101">
        <v>0.05</v>
      </c>
    </row>
    <row r="102" spans="1:11">
      <c r="G102" t="s">
        <v>123</v>
      </c>
      <c r="K102">
        <f>1*0.05</f>
        <v>0.05</v>
      </c>
    </row>
    <row r="104" spans="1:11">
      <c r="A104" t="s">
        <v>124</v>
      </c>
      <c r="E104" s="14">
        <f>(E99/K102)/1000</f>
        <v>-67.866666666666674</v>
      </c>
    </row>
  </sheetData>
  <sheetProtection password="CAF3" sheet="1"/>
  <pageMargins left="0.7" right="0.7" top="0.75" bottom="0.75" header="0.3" footer="0.3"/>
  <pageSetup orientation="landscape" horizontalDpi="1200" verticalDpi="1200" r:id="rId1"/>
  <headerFooter>
    <oddHeader>&amp;LExp 8. THERMOCHEMISTRY&amp;CCALCULATIONS</oddHeader>
  </headerFooter>
  <rowBreaks count="2" manualBreakCount="2">
    <brk id="28" max="16383" man="1"/>
    <brk id="8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9590F-B5BF-4B98-BB31-8927D24E6767}">
  <dimension ref="A1:AC150"/>
  <sheetViews>
    <sheetView zoomScale="85" zoomScaleNormal="85" workbookViewId="0">
      <selection activeCell="T5" sqref="T5"/>
    </sheetView>
  </sheetViews>
  <sheetFormatPr defaultRowHeight="14.5"/>
  <cols>
    <col min="1" max="1" width="9.7265625" bestFit="1" customWidth="1"/>
    <col min="3" max="3" width="9.7265625" customWidth="1"/>
    <col min="6" max="7" width="10" bestFit="1" customWidth="1"/>
    <col min="8" max="9" width="8.7265625" style="3"/>
  </cols>
  <sheetData>
    <row r="1" spans="1:26">
      <c r="B1" s="6" t="s">
        <v>54</v>
      </c>
      <c r="C1" s="6"/>
    </row>
    <row r="2" spans="1:26">
      <c r="N2" s="15"/>
      <c r="O2" s="15"/>
      <c r="P2" s="107" t="s">
        <v>50</v>
      </c>
      <c r="Q2" s="15" t="s">
        <v>52</v>
      </c>
      <c r="R2" s="15"/>
      <c r="S2" s="15"/>
      <c r="T2" s="15"/>
      <c r="U2" s="15"/>
      <c r="V2" s="15"/>
    </row>
    <row r="3" spans="1:26">
      <c r="B3" t="s">
        <v>525</v>
      </c>
      <c r="E3" s="70">
        <f>(4+4.1)/2</f>
        <v>4.05</v>
      </c>
      <c r="F3" t="s">
        <v>526</v>
      </c>
      <c r="G3" s="2" t="s">
        <v>530</v>
      </c>
      <c r="H3" s="2"/>
      <c r="J3" s="2"/>
      <c r="N3" s="15"/>
      <c r="O3" s="15"/>
      <c r="P3" s="107" t="s">
        <v>51</v>
      </c>
      <c r="Q3" s="15" t="s">
        <v>53</v>
      </c>
      <c r="R3" s="15"/>
      <c r="S3" s="15"/>
      <c r="T3" s="15"/>
      <c r="U3" s="15"/>
      <c r="V3" s="15"/>
    </row>
    <row r="4" spans="1:26">
      <c r="B4" t="s">
        <v>527</v>
      </c>
      <c r="E4" s="69" t="s">
        <v>528</v>
      </c>
      <c r="F4" t="s">
        <v>529</v>
      </c>
      <c r="N4" s="15"/>
      <c r="O4" s="15"/>
      <c r="P4" s="107" t="s">
        <v>132</v>
      </c>
      <c r="Q4" s="15" t="s">
        <v>135</v>
      </c>
      <c r="R4" s="15"/>
      <c r="S4" s="15"/>
      <c r="T4" s="107">
        <v>4180</v>
      </c>
      <c r="U4" s="15" t="s">
        <v>134</v>
      </c>
      <c r="V4" s="15"/>
    </row>
    <row r="5" spans="1:26">
      <c r="N5" s="15"/>
      <c r="O5" s="108" t="s">
        <v>555</v>
      </c>
      <c r="P5" s="107" t="s">
        <v>133</v>
      </c>
      <c r="Q5" s="15" t="s">
        <v>152</v>
      </c>
      <c r="R5" s="15"/>
      <c r="S5" s="15"/>
      <c r="T5" s="107">
        <v>895</v>
      </c>
      <c r="U5" s="15" t="s">
        <v>134</v>
      </c>
      <c r="V5" s="15" t="s">
        <v>418</v>
      </c>
    </row>
    <row r="6" spans="1:26">
      <c r="N6" s="15" t="s">
        <v>556</v>
      </c>
      <c r="O6" s="15"/>
      <c r="P6" s="107" t="s">
        <v>133</v>
      </c>
      <c r="Q6" s="15"/>
      <c r="R6" s="15"/>
      <c r="S6" s="15"/>
      <c r="T6" s="107">
        <v>429</v>
      </c>
      <c r="U6" s="15" t="s">
        <v>134</v>
      </c>
      <c r="V6" s="15"/>
    </row>
    <row r="7" spans="1:26">
      <c r="A7" s="4">
        <v>43916</v>
      </c>
      <c r="D7" t="s">
        <v>37</v>
      </c>
      <c r="G7" t="s">
        <v>136</v>
      </c>
      <c r="H7" s="2" t="s">
        <v>45</v>
      </c>
      <c r="I7" s="3">
        <v>103.1</v>
      </c>
      <c r="J7" s="3" t="s">
        <v>127</v>
      </c>
      <c r="K7" s="23">
        <f>I7/1000</f>
        <v>0.1031</v>
      </c>
    </row>
    <row r="8" spans="1:26">
      <c r="A8" s="4"/>
      <c r="D8" t="s">
        <v>39</v>
      </c>
      <c r="G8" t="s">
        <v>137</v>
      </c>
      <c r="H8" s="2" t="s">
        <v>45</v>
      </c>
      <c r="I8" s="2">
        <v>29.1</v>
      </c>
      <c r="J8" s="3" t="s">
        <v>127</v>
      </c>
      <c r="K8" s="2">
        <f>I8/1000</f>
        <v>2.9100000000000001E-2</v>
      </c>
      <c r="N8" s="72"/>
    </row>
    <row r="9" spans="1:26">
      <c r="A9" s="4"/>
      <c r="N9" s="72"/>
      <c r="O9" s="72"/>
    </row>
    <row r="10" spans="1:26">
      <c r="B10" s="42" t="s">
        <v>40</v>
      </c>
      <c r="C10" s="42" t="s">
        <v>40</v>
      </c>
      <c r="D10" s="24" t="s">
        <v>44</v>
      </c>
      <c r="E10" s="19"/>
      <c r="F10" s="24" t="s">
        <v>43</v>
      </c>
      <c r="G10" s="25"/>
      <c r="H10" s="100" t="s">
        <v>5</v>
      </c>
      <c r="I10" s="32" t="s">
        <v>5</v>
      </c>
      <c r="J10" s="100" t="s">
        <v>5</v>
      </c>
      <c r="K10" s="33" t="s">
        <v>5</v>
      </c>
      <c r="L10" s="99" t="s">
        <v>131</v>
      </c>
      <c r="N10" s="73"/>
      <c r="O10" s="73"/>
    </row>
    <row r="11" spans="1:26">
      <c r="B11" s="34" t="s">
        <v>4</v>
      </c>
      <c r="C11" s="34" t="s">
        <v>128</v>
      </c>
      <c r="D11" s="26" t="s">
        <v>41</v>
      </c>
      <c r="E11" s="21" t="s">
        <v>42</v>
      </c>
      <c r="F11" s="26" t="s">
        <v>41</v>
      </c>
      <c r="G11" s="27" t="s">
        <v>42</v>
      </c>
      <c r="H11" s="101" t="s">
        <v>50</v>
      </c>
      <c r="I11" s="30" t="s">
        <v>51</v>
      </c>
      <c r="J11" s="26" t="s">
        <v>126</v>
      </c>
      <c r="K11" s="37" t="s">
        <v>534</v>
      </c>
      <c r="L11" s="27" t="s">
        <v>46</v>
      </c>
      <c r="N11" s="74"/>
      <c r="O11" s="74"/>
      <c r="Y11" t="s">
        <v>539</v>
      </c>
    </row>
    <row r="12" spans="1:26">
      <c r="B12" s="53">
        <v>0</v>
      </c>
      <c r="C12" s="53">
        <f>B12*60</f>
        <v>0</v>
      </c>
      <c r="D12" s="28">
        <v>9.24</v>
      </c>
      <c r="E12" s="44">
        <v>1.68</v>
      </c>
      <c r="F12" s="28">
        <v>4.66</v>
      </c>
      <c r="G12" s="31">
        <v>1.6850000000000001</v>
      </c>
      <c r="H12" s="102">
        <v>21.07</v>
      </c>
      <c r="I12" s="29">
        <v>21.99</v>
      </c>
      <c r="J12" s="102">
        <f>H12-I12</f>
        <v>-0.91999999999999815</v>
      </c>
      <c r="K12" s="35">
        <f>H12-$H$12</f>
        <v>0</v>
      </c>
      <c r="L12" s="29">
        <f t="shared" ref="L12:L33" si="0">F12*G12</f>
        <v>7.8521000000000001</v>
      </c>
      <c r="N12" s="72"/>
      <c r="O12" s="72"/>
      <c r="Y12">
        <v>1.52E-2</v>
      </c>
      <c r="Z12" t="s">
        <v>523</v>
      </c>
    </row>
    <row r="13" spans="1:26">
      <c r="B13" s="53">
        <f>B12+1</f>
        <v>1</v>
      </c>
      <c r="C13" s="53">
        <f t="shared" ref="C13:C32" si="1">B13*60</f>
        <v>60</v>
      </c>
      <c r="D13" s="28">
        <v>9.32</v>
      </c>
      <c r="E13" s="44">
        <v>1.68</v>
      </c>
      <c r="F13" s="28">
        <v>4.66</v>
      </c>
      <c r="G13" s="31">
        <v>1.6859999999999999</v>
      </c>
      <c r="H13" s="102">
        <v>22.014911549884701</v>
      </c>
      <c r="I13" s="29">
        <v>22.0426699935262</v>
      </c>
      <c r="J13" s="102">
        <f t="shared" ref="J13:J32" si="2">H13-I13</f>
        <v>-2.7758443641499042E-2</v>
      </c>
      <c r="K13" s="35">
        <f t="shared" ref="K13:K32" si="3">H13-$H$12</f>
        <v>0.94491154988470072</v>
      </c>
      <c r="L13" s="29">
        <f t="shared" si="0"/>
        <v>7.8567600000000004</v>
      </c>
      <c r="N13" s="75"/>
      <c r="O13" s="75"/>
      <c r="Y13" s="5">
        <f>L33</f>
        <v>7.9906778684807254</v>
      </c>
      <c r="Z13" t="s">
        <v>520</v>
      </c>
    </row>
    <row r="14" spans="1:26">
      <c r="B14" s="53">
        <f t="shared" ref="B14:B32" si="4">B13+1</f>
        <v>2</v>
      </c>
      <c r="C14" s="53">
        <f t="shared" si="1"/>
        <v>120</v>
      </c>
      <c r="D14" s="28">
        <v>9.35</v>
      </c>
      <c r="E14" s="44">
        <v>1.68</v>
      </c>
      <c r="F14" s="28">
        <v>4.68</v>
      </c>
      <c r="G14" s="31">
        <v>1.69</v>
      </c>
      <c r="H14" s="102">
        <v>23.0112639757421</v>
      </c>
      <c r="I14" s="29">
        <v>22.125915836968101</v>
      </c>
      <c r="J14" s="102">
        <f t="shared" si="2"/>
        <v>0.88534813877399898</v>
      </c>
      <c r="K14" s="35">
        <f t="shared" si="3"/>
        <v>1.9412639757420997</v>
      </c>
      <c r="L14" s="29">
        <f t="shared" si="0"/>
        <v>7.9091999999999993</v>
      </c>
      <c r="N14" s="75"/>
      <c r="O14" s="75"/>
      <c r="Y14" s="5">
        <f>K7</f>
        <v>0.1031</v>
      </c>
      <c r="Z14" t="s">
        <v>521</v>
      </c>
    </row>
    <row r="15" spans="1:26">
      <c r="B15" s="53">
        <f t="shared" si="4"/>
        <v>3</v>
      </c>
      <c r="C15" s="53">
        <f t="shared" si="1"/>
        <v>180</v>
      </c>
      <c r="D15" s="28">
        <v>9.43</v>
      </c>
      <c r="E15" s="44">
        <v>1.69</v>
      </c>
      <c r="F15" s="28">
        <v>4.74</v>
      </c>
      <c r="G15" s="31">
        <v>1.6919999999999999</v>
      </c>
      <c r="H15" s="102">
        <v>24.029648947558201</v>
      </c>
      <c r="I15" s="29">
        <v>22.1813887103228</v>
      </c>
      <c r="J15" s="102">
        <f t="shared" si="2"/>
        <v>1.8482602372354009</v>
      </c>
      <c r="K15" s="35">
        <f t="shared" si="3"/>
        <v>2.9596489475582004</v>
      </c>
      <c r="L15" s="29">
        <f t="shared" si="0"/>
        <v>8.0200800000000001</v>
      </c>
      <c r="N15" s="75"/>
      <c r="O15" s="75"/>
      <c r="Y15">
        <f>Y13/(Y14*Y12)</f>
        <v>5098.957239063202</v>
      </c>
      <c r="Z15" t="s">
        <v>132</v>
      </c>
    </row>
    <row r="16" spans="1:26">
      <c r="B16" s="53">
        <f t="shared" si="4"/>
        <v>4</v>
      </c>
      <c r="C16" s="53">
        <f t="shared" si="1"/>
        <v>240</v>
      </c>
      <c r="D16" s="28">
        <v>9.4600000000000009</v>
      </c>
      <c r="E16" s="44">
        <v>1.69</v>
      </c>
      <c r="F16" s="28">
        <v>4.84</v>
      </c>
      <c r="G16" s="31">
        <v>1.694</v>
      </c>
      <c r="H16" s="102">
        <v>24.9886478911708</v>
      </c>
      <c r="I16" s="29">
        <v>22.264561920272602</v>
      </c>
      <c r="J16" s="102">
        <f t="shared" si="2"/>
        <v>2.7240859708981979</v>
      </c>
      <c r="K16" s="35">
        <f t="shared" si="3"/>
        <v>3.9186478911707994</v>
      </c>
      <c r="L16" s="29">
        <f t="shared" si="0"/>
        <v>8.1989599999999996</v>
      </c>
      <c r="N16" s="75"/>
      <c r="O16" s="75"/>
    </row>
    <row r="17" spans="2:28">
      <c r="B17" s="53">
        <f t="shared" si="4"/>
        <v>5</v>
      </c>
      <c r="C17" s="53">
        <f t="shared" si="1"/>
        <v>300</v>
      </c>
      <c r="D17" s="28">
        <v>9.31</v>
      </c>
      <c r="E17" s="44">
        <v>1.69</v>
      </c>
      <c r="F17" s="28">
        <v>4.68</v>
      </c>
      <c r="G17" s="29">
        <v>1.696</v>
      </c>
      <c r="H17" s="102">
        <v>25.971553320788001</v>
      </c>
      <c r="I17" s="29">
        <v>22.264561920272602</v>
      </c>
      <c r="J17" s="102">
        <f t="shared" si="2"/>
        <v>3.706991400515399</v>
      </c>
      <c r="K17" s="35">
        <f t="shared" si="3"/>
        <v>4.9015533207880004</v>
      </c>
      <c r="L17" s="29">
        <f t="shared" si="0"/>
        <v>7.9372799999999994</v>
      </c>
      <c r="N17" s="75"/>
      <c r="O17" s="75"/>
      <c r="Y17" t="s">
        <v>522</v>
      </c>
    </row>
    <row r="18" spans="2:28">
      <c r="B18" s="53">
        <f t="shared" si="4"/>
        <v>6</v>
      </c>
      <c r="C18" s="53">
        <f t="shared" si="1"/>
        <v>360</v>
      </c>
      <c r="D18" s="28">
        <v>9.48</v>
      </c>
      <c r="E18" s="44">
        <v>1.69</v>
      </c>
      <c r="F18" s="28">
        <v>4.67</v>
      </c>
      <c r="G18" s="29">
        <v>1.698</v>
      </c>
      <c r="H18" s="102">
        <v>26.8429866314344</v>
      </c>
      <c r="I18" s="29">
        <v>22.2922767833157</v>
      </c>
      <c r="J18" s="102">
        <f t="shared" si="2"/>
        <v>4.5507098481187001</v>
      </c>
      <c r="K18" s="35">
        <f t="shared" si="3"/>
        <v>5.7729866314343994</v>
      </c>
      <c r="L18" s="29">
        <f t="shared" si="0"/>
        <v>7.9296599999999993</v>
      </c>
      <c r="N18" s="75"/>
      <c r="O18" s="75"/>
    </row>
    <row r="19" spans="2:28">
      <c r="B19" s="53">
        <f t="shared" si="4"/>
        <v>7</v>
      </c>
      <c r="C19" s="53">
        <f t="shared" si="1"/>
        <v>420</v>
      </c>
      <c r="D19" s="28">
        <v>9.2100000000000009</v>
      </c>
      <c r="E19" s="44">
        <v>1.69</v>
      </c>
      <c r="F19" s="28">
        <v>4.67</v>
      </c>
      <c r="G19" s="29">
        <v>1.7</v>
      </c>
      <c r="H19" s="102">
        <v>27.848761063431201</v>
      </c>
      <c r="I19" s="29">
        <v>22.2922767833157</v>
      </c>
      <c r="J19" s="102">
        <f t="shared" si="2"/>
        <v>5.5564842801155017</v>
      </c>
      <c r="K19" s="35">
        <f t="shared" si="3"/>
        <v>6.778761063431201</v>
      </c>
      <c r="L19" s="29">
        <f t="shared" si="0"/>
        <v>7.9390000000000001</v>
      </c>
      <c r="N19" s="75"/>
      <c r="O19" s="75"/>
    </row>
    <row r="20" spans="2:28">
      <c r="B20" s="53">
        <f t="shared" si="4"/>
        <v>8</v>
      </c>
      <c r="C20" s="53">
        <f t="shared" si="1"/>
        <v>480</v>
      </c>
      <c r="D20" s="28">
        <v>9.25</v>
      </c>
      <c r="E20" s="44">
        <v>1.7</v>
      </c>
      <c r="F20" s="28">
        <v>4.67</v>
      </c>
      <c r="G20" s="29">
        <v>1.702</v>
      </c>
      <c r="H20" s="102">
        <v>28.7720203878362</v>
      </c>
      <c r="I20" s="29">
        <v>22.3476923282835</v>
      </c>
      <c r="J20" s="102">
        <f t="shared" si="2"/>
        <v>6.4243280595526997</v>
      </c>
      <c r="K20" s="35">
        <f t="shared" si="3"/>
        <v>7.7020203878361997</v>
      </c>
      <c r="L20" s="29">
        <f t="shared" si="0"/>
        <v>7.94834</v>
      </c>
      <c r="N20" s="75"/>
      <c r="O20" s="75"/>
    </row>
    <row r="21" spans="2:28">
      <c r="B21" s="53">
        <f t="shared" si="4"/>
        <v>9</v>
      </c>
      <c r="C21" s="53">
        <f t="shared" si="1"/>
        <v>540</v>
      </c>
      <c r="D21" s="28">
        <v>9.27</v>
      </c>
      <c r="E21" s="44">
        <v>1.7</v>
      </c>
      <c r="F21" s="28">
        <v>4.68</v>
      </c>
      <c r="G21" s="29">
        <v>1.7030000000000001</v>
      </c>
      <c r="H21" s="102">
        <v>29.803695136491498</v>
      </c>
      <c r="I21" s="29">
        <v>22.403089108386801</v>
      </c>
      <c r="J21" s="102">
        <f t="shared" si="2"/>
        <v>7.400606028104697</v>
      </c>
      <c r="K21" s="35">
        <f t="shared" si="3"/>
        <v>8.7336951364914981</v>
      </c>
      <c r="L21" s="29">
        <f t="shared" si="0"/>
        <v>7.97004</v>
      </c>
      <c r="N21" s="75"/>
      <c r="O21" s="75"/>
      <c r="Y21" t="s">
        <v>540</v>
      </c>
    </row>
    <row r="22" spans="2:28">
      <c r="B22" s="53">
        <f t="shared" si="4"/>
        <v>10</v>
      </c>
      <c r="C22" s="53">
        <f t="shared" si="1"/>
        <v>600</v>
      </c>
      <c r="D22" s="28">
        <v>9.23</v>
      </c>
      <c r="E22" s="44">
        <v>1.7</v>
      </c>
      <c r="F22" s="28">
        <v>4.68</v>
      </c>
      <c r="G22" s="29">
        <v>1.7050000000000001</v>
      </c>
      <c r="H22" s="102">
        <v>30.645816566316199</v>
      </c>
      <c r="I22" s="29">
        <v>22.430780515247601</v>
      </c>
      <c r="J22" s="102">
        <f t="shared" si="2"/>
        <v>8.2150360510685978</v>
      </c>
      <c r="K22" s="35">
        <f t="shared" si="3"/>
        <v>9.5758165663161989</v>
      </c>
      <c r="L22" s="29">
        <f t="shared" si="0"/>
        <v>7.9794</v>
      </c>
      <c r="N22" s="75"/>
      <c r="O22" s="75"/>
      <c r="Y22">
        <f>Y12</f>
        <v>1.52E-2</v>
      </c>
      <c r="Z22" t="s">
        <v>523</v>
      </c>
    </row>
    <row r="23" spans="2:28">
      <c r="B23" s="53">
        <f t="shared" si="4"/>
        <v>11</v>
      </c>
      <c r="C23" s="53">
        <f t="shared" si="1"/>
        <v>660</v>
      </c>
      <c r="D23" s="28">
        <v>9.24</v>
      </c>
      <c r="E23" s="44">
        <v>1.7</v>
      </c>
      <c r="F23" s="28">
        <v>4.68</v>
      </c>
      <c r="G23" s="29">
        <v>1.706</v>
      </c>
      <c r="H23" s="102">
        <v>31.625062289542601</v>
      </c>
      <c r="I23" s="29">
        <v>22.6244920051858</v>
      </c>
      <c r="J23" s="102">
        <f t="shared" si="2"/>
        <v>9.000570284356801</v>
      </c>
      <c r="K23" s="35">
        <f t="shared" si="3"/>
        <v>10.555062289542601</v>
      </c>
      <c r="L23" s="29">
        <f t="shared" si="0"/>
        <v>7.9840799999999996</v>
      </c>
      <c r="N23" s="75"/>
      <c r="O23" s="75"/>
      <c r="Y23" s="5">
        <f>L33</f>
        <v>7.9906778684807254</v>
      </c>
      <c r="Z23" t="s">
        <v>520</v>
      </c>
    </row>
    <row r="24" spans="2:28">
      <c r="B24" s="53">
        <f t="shared" si="4"/>
        <v>12</v>
      </c>
      <c r="C24" s="53">
        <f t="shared" si="1"/>
        <v>720</v>
      </c>
      <c r="D24" s="28">
        <v>9.25</v>
      </c>
      <c r="E24" s="44">
        <v>1.7</v>
      </c>
      <c r="F24" s="28">
        <v>4.68</v>
      </c>
      <c r="G24" s="29">
        <v>1.7070000000000001</v>
      </c>
      <c r="H24" s="102">
        <v>32.442728825182002</v>
      </c>
      <c r="I24" s="29">
        <v>22.569168573092298</v>
      </c>
      <c r="J24" s="102">
        <f t="shared" si="2"/>
        <v>9.8735602520897032</v>
      </c>
      <c r="K24" s="35">
        <f t="shared" si="3"/>
        <v>11.372728825182001</v>
      </c>
      <c r="L24" s="29">
        <f t="shared" si="0"/>
        <v>7.9887600000000001</v>
      </c>
      <c r="N24" s="75"/>
      <c r="O24" s="75"/>
      <c r="Y24" s="84">
        <f>K7</f>
        <v>0.1031</v>
      </c>
      <c r="Z24" t="s">
        <v>521</v>
      </c>
    </row>
    <row r="25" spans="2:28">
      <c r="B25" s="53">
        <f t="shared" si="4"/>
        <v>13</v>
      </c>
      <c r="C25" s="53">
        <f t="shared" si="1"/>
        <v>780</v>
      </c>
      <c r="D25" s="28">
        <v>9.26</v>
      </c>
      <c r="E25" s="44">
        <v>1.7</v>
      </c>
      <c r="F25" s="28">
        <v>4.68</v>
      </c>
      <c r="G25" s="29">
        <v>1.708</v>
      </c>
      <c r="H25" s="102">
        <v>33.453973049899602</v>
      </c>
      <c r="I25" s="29">
        <v>22.652146993908499</v>
      </c>
      <c r="J25" s="102">
        <f t="shared" si="2"/>
        <v>10.801826055991103</v>
      </c>
      <c r="K25" s="35">
        <f t="shared" si="3"/>
        <v>12.383973049899602</v>
      </c>
      <c r="L25" s="29">
        <f t="shared" si="0"/>
        <v>7.9934399999999997</v>
      </c>
      <c r="N25" s="75"/>
      <c r="O25" s="75"/>
      <c r="Y25">
        <f>K8</f>
        <v>2.9100000000000001E-2</v>
      </c>
      <c r="Z25" t="s">
        <v>541</v>
      </c>
      <c r="AB25" t="s">
        <v>542</v>
      </c>
    </row>
    <row r="26" spans="2:28">
      <c r="B26" s="53">
        <f t="shared" si="4"/>
        <v>14</v>
      </c>
      <c r="C26" s="53">
        <f t="shared" si="1"/>
        <v>840</v>
      </c>
      <c r="D26" s="28">
        <v>9.26</v>
      </c>
      <c r="E26" s="44">
        <v>1.71</v>
      </c>
      <c r="F26" s="28">
        <v>4.6900000000000004</v>
      </c>
      <c r="G26" s="29">
        <v>1.71</v>
      </c>
      <c r="H26" s="102">
        <v>34.276738542996704</v>
      </c>
      <c r="I26" s="29">
        <v>22.679797526017701</v>
      </c>
      <c r="J26" s="102">
        <f t="shared" si="2"/>
        <v>11.596941016979002</v>
      </c>
      <c r="K26" s="35">
        <f t="shared" si="3"/>
        <v>13.206738542996703</v>
      </c>
      <c r="L26" s="29">
        <f t="shared" si="0"/>
        <v>8.0198999999999998</v>
      </c>
      <c r="N26" s="75"/>
      <c r="O26" s="75"/>
      <c r="Y26">
        <f>T5</f>
        <v>895</v>
      </c>
      <c r="Z26" t="s">
        <v>133</v>
      </c>
    </row>
    <row r="27" spans="2:28">
      <c r="B27" s="53">
        <f t="shared" si="4"/>
        <v>15</v>
      </c>
      <c r="C27" s="53">
        <f t="shared" si="1"/>
        <v>900</v>
      </c>
      <c r="D27" s="28">
        <v>9.32</v>
      </c>
      <c r="E27" s="44">
        <v>1.71</v>
      </c>
      <c r="F27" s="28">
        <v>4.6900000000000004</v>
      </c>
      <c r="G27" s="29">
        <v>1.7110000000000001</v>
      </c>
      <c r="H27" s="102">
        <v>35.074984807421004</v>
      </c>
      <c r="I27" s="29">
        <v>22.652146993908499</v>
      </c>
      <c r="J27" s="102">
        <f t="shared" si="2"/>
        <v>12.422837813512505</v>
      </c>
      <c r="K27" s="35">
        <f t="shared" si="3"/>
        <v>14.004984807421003</v>
      </c>
      <c r="L27" s="29">
        <f t="shared" si="0"/>
        <v>8.0245900000000017</v>
      </c>
      <c r="N27" s="75"/>
      <c r="O27" s="75"/>
      <c r="Y27" s="14">
        <f>(Y23-Y22*Y25*Y26)/(Y22*Y24)</f>
        <v>4846.3432720408937</v>
      </c>
      <c r="Z27" t="s">
        <v>132</v>
      </c>
    </row>
    <row r="28" spans="2:28">
      <c r="B28" s="53">
        <f t="shared" si="4"/>
        <v>16</v>
      </c>
      <c r="C28" s="53">
        <f t="shared" si="1"/>
        <v>960</v>
      </c>
      <c r="D28" s="28">
        <v>9.34</v>
      </c>
      <c r="E28" s="44">
        <v>1.71</v>
      </c>
      <c r="F28" s="28">
        <v>4.6900000000000004</v>
      </c>
      <c r="G28" s="29">
        <v>1.712</v>
      </c>
      <c r="H28" s="102">
        <v>35.987379670853997</v>
      </c>
      <c r="I28" s="29">
        <v>22.679797526017701</v>
      </c>
      <c r="J28" s="102">
        <f t="shared" si="2"/>
        <v>13.307582144836296</v>
      </c>
      <c r="K28" s="35">
        <f t="shared" si="3"/>
        <v>14.917379670853997</v>
      </c>
      <c r="L28" s="29">
        <f t="shared" si="0"/>
        <v>8.02928</v>
      </c>
      <c r="N28" s="75"/>
      <c r="O28" s="75"/>
    </row>
    <row r="29" spans="2:28">
      <c r="B29" s="53">
        <f t="shared" si="4"/>
        <v>17</v>
      </c>
      <c r="C29" s="53">
        <f t="shared" si="1"/>
        <v>1020</v>
      </c>
      <c r="D29" s="28">
        <v>9.35</v>
      </c>
      <c r="E29" s="44">
        <v>1.71</v>
      </c>
      <c r="F29" s="28">
        <v>4.7</v>
      </c>
      <c r="G29" s="31">
        <v>1.712</v>
      </c>
      <c r="H29" s="102">
        <v>36.821102630778398</v>
      </c>
      <c r="I29" s="29">
        <v>22.707443622683101</v>
      </c>
      <c r="J29" s="102">
        <f t="shared" si="2"/>
        <v>14.113659008095297</v>
      </c>
      <c r="K29" s="35">
        <f t="shared" si="3"/>
        <v>15.751102630778398</v>
      </c>
      <c r="L29" s="29">
        <f t="shared" si="0"/>
        <v>8.0464000000000002</v>
      </c>
      <c r="N29" s="75"/>
      <c r="O29" s="75"/>
    </row>
    <row r="30" spans="2:28">
      <c r="B30" s="53">
        <f t="shared" si="4"/>
        <v>18</v>
      </c>
      <c r="C30" s="53">
        <f t="shared" si="1"/>
        <v>1080</v>
      </c>
      <c r="D30" s="28">
        <v>9.3699999999999992</v>
      </c>
      <c r="E30" s="44">
        <v>1.71</v>
      </c>
      <c r="F30" s="28">
        <v>4.7</v>
      </c>
      <c r="G30" s="31">
        <v>1.7130000000000001</v>
      </c>
      <c r="H30" s="102">
        <v>37.575368188234201</v>
      </c>
      <c r="I30" s="29">
        <v>22.735085305048699</v>
      </c>
      <c r="J30" s="102">
        <f t="shared" si="2"/>
        <v>14.840282883185502</v>
      </c>
      <c r="K30" s="35">
        <f t="shared" si="3"/>
        <v>16.5053681882342</v>
      </c>
      <c r="L30" s="29">
        <f t="shared" si="0"/>
        <v>8.0510999999999999</v>
      </c>
      <c r="N30" s="75"/>
      <c r="O30" s="75"/>
      <c r="Y30" t="s">
        <v>522</v>
      </c>
    </row>
    <row r="31" spans="2:28">
      <c r="B31" s="53">
        <f t="shared" si="4"/>
        <v>19</v>
      </c>
      <c r="C31" s="53">
        <f t="shared" si="1"/>
        <v>1140</v>
      </c>
      <c r="D31" s="28">
        <v>9.33</v>
      </c>
      <c r="E31" s="44">
        <v>1.71</v>
      </c>
      <c r="F31" s="28">
        <v>4.7</v>
      </c>
      <c r="G31" s="31">
        <v>1.7150000000000001</v>
      </c>
      <c r="H31" s="102">
        <v>38.559282706054802</v>
      </c>
      <c r="I31" s="29">
        <v>22.790355511328599</v>
      </c>
      <c r="J31" s="102">
        <f t="shared" si="2"/>
        <v>15.768927194726203</v>
      </c>
      <c r="K31" s="35">
        <f t="shared" si="3"/>
        <v>17.489282706054802</v>
      </c>
      <c r="L31" s="29">
        <f t="shared" si="0"/>
        <v>8.0605000000000011</v>
      </c>
      <c r="N31" s="75"/>
      <c r="O31" s="75"/>
    </row>
    <row r="32" spans="2:28">
      <c r="B32" s="34">
        <f t="shared" si="4"/>
        <v>20</v>
      </c>
      <c r="C32" s="34">
        <f t="shared" si="1"/>
        <v>1200</v>
      </c>
      <c r="D32" s="26">
        <v>9.35</v>
      </c>
      <c r="E32" s="22">
        <v>1.71</v>
      </c>
      <c r="F32" s="26">
        <v>4.7</v>
      </c>
      <c r="G32" s="27">
        <v>1.716</v>
      </c>
      <c r="H32" s="102">
        <v>39.266769936294502</v>
      </c>
      <c r="I32" s="29">
        <v>22.762722594232901</v>
      </c>
      <c r="J32" s="101">
        <f t="shared" si="2"/>
        <v>16.5040473420616</v>
      </c>
      <c r="K32" s="35">
        <f t="shared" si="3"/>
        <v>18.196769936294501</v>
      </c>
      <c r="L32" s="29">
        <f t="shared" si="0"/>
        <v>8.0652000000000008</v>
      </c>
      <c r="N32" s="75"/>
      <c r="O32" s="75"/>
    </row>
    <row r="33" spans="1:26">
      <c r="B33" s="77" t="s">
        <v>125</v>
      </c>
      <c r="C33" s="17"/>
      <c r="D33" s="17"/>
      <c r="E33" s="17"/>
      <c r="F33" s="45">
        <f>AVERAGE(F12:F32)</f>
        <v>4.6923809523809528</v>
      </c>
      <c r="G33" s="46">
        <f>AVERAGE(G12:G32)</f>
        <v>1.7029047619047617</v>
      </c>
      <c r="H33" s="45"/>
      <c r="I33" s="46">
        <f>AVERAGE(I12:I32)</f>
        <v>22.451827169111212</v>
      </c>
      <c r="J33" s="17"/>
      <c r="K33" s="43">
        <f>K32</f>
        <v>18.196769936294501</v>
      </c>
      <c r="L33" s="46">
        <f t="shared" si="0"/>
        <v>7.9906778684807254</v>
      </c>
      <c r="N33" s="79"/>
      <c r="O33" s="75"/>
    </row>
    <row r="34" spans="1:26">
      <c r="B34" s="72"/>
      <c r="C34" t="s">
        <v>554</v>
      </c>
      <c r="F34">
        <f>STDEV(F12:F32)</f>
        <v>3.8066358100659163E-2</v>
      </c>
      <c r="G34">
        <f>STDEV(G12:G32)</f>
        <v>9.5126482217349206E-3</v>
      </c>
      <c r="H34" s="44"/>
      <c r="I34">
        <f>STDEV(I12:I32)</f>
        <v>0.25292016896065561</v>
      </c>
      <c r="J34" s="72"/>
      <c r="K34" s="44"/>
      <c r="L34">
        <f>STDEV(L12:L32)</f>
        <v>7.7571423217574251E-2</v>
      </c>
      <c r="N34" s="79"/>
      <c r="O34" s="75"/>
    </row>
    <row r="35" spans="1:26">
      <c r="K35" s="72"/>
      <c r="N35" s="72"/>
      <c r="O35" s="72"/>
    </row>
    <row r="36" spans="1:26">
      <c r="A36" s="4">
        <v>43919</v>
      </c>
      <c r="B36" s="24" t="s">
        <v>533</v>
      </c>
      <c r="C36" s="82">
        <v>43919</v>
      </c>
      <c r="D36" s="77" t="s">
        <v>37</v>
      </c>
      <c r="E36" s="17"/>
      <c r="F36" s="17" t="s">
        <v>136</v>
      </c>
      <c r="G36" s="80" t="s">
        <v>45</v>
      </c>
      <c r="H36" s="18">
        <v>100.2</v>
      </c>
      <c r="I36" s="18" t="s">
        <v>127</v>
      </c>
      <c r="J36" s="83">
        <f>H36/1000</f>
        <v>0.1002</v>
      </c>
      <c r="K36" s="72"/>
      <c r="L36" s="72"/>
      <c r="N36" s="72"/>
      <c r="O36" s="72"/>
    </row>
    <row r="37" spans="1:26">
      <c r="A37" s="4"/>
      <c r="B37" s="78"/>
      <c r="C37" s="76"/>
      <c r="D37" s="77" t="s">
        <v>535</v>
      </c>
      <c r="E37" s="17"/>
      <c r="F37" s="17" t="s">
        <v>137</v>
      </c>
      <c r="G37" s="80" t="s">
        <v>45</v>
      </c>
      <c r="H37" s="18">
        <v>29.2</v>
      </c>
      <c r="I37" s="18" t="s">
        <v>127</v>
      </c>
      <c r="J37" s="83">
        <f>H37/1000</f>
        <v>2.92E-2</v>
      </c>
      <c r="K37" s="72"/>
      <c r="L37" s="72"/>
      <c r="N37" s="72"/>
    </row>
    <row r="38" spans="1:26">
      <c r="A38" s="4"/>
      <c r="B38" s="61"/>
      <c r="C38" s="63"/>
      <c r="D38" s="61" t="s">
        <v>531</v>
      </c>
      <c r="E38" s="62"/>
      <c r="F38" s="62" t="s">
        <v>532</v>
      </c>
      <c r="G38" s="21" t="s">
        <v>45</v>
      </c>
      <c r="H38" s="22">
        <v>0.9</v>
      </c>
      <c r="I38" s="22" t="s">
        <v>127</v>
      </c>
      <c r="J38" s="27">
        <f>H38/1000</f>
        <v>8.9999999999999998E-4</v>
      </c>
      <c r="K38" s="72"/>
      <c r="L38" s="72"/>
      <c r="M38" s="72"/>
    </row>
    <row r="39" spans="1:26">
      <c r="B39" s="42" t="s">
        <v>40</v>
      </c>
      <c r="C39" s="68" t="s">
        <v>40</v>
      </c>
      <c r="D39" s="24" t="s">
        <v>43</v>
      </c>
      <c r="E39" s="25"/>
      <c r="F39" s="20" t="s">
        <v>5</v>
      </c>
      <c r="G39" s="33" t="s">
        <v>5</v>
      </c>
      <c r="H39" s="32" t="s">
        <v>5</v>
      </c>
      <c r="I39" s="33" t="s">
        <v>5</v>
      </c>
      <c r="J39" s="42" t="s">
        <v>131</v>
      </c>
      <c r="K39" s="72"/>
      <c r="L39" s="73"/>
      <c r="M39" s="73"/>
      <c r="Y39" s="24" t="s">
        <v>524</v>
      </c>
      <c r="Z39" s="25"/>
    </row>
    <row r="40" spans="1:26">
      <c r="B40" s="34" t="s">
        <v>4</v>
      </c>
      <c r="C40" s="26" t="s">
        <v>128</v>
      </c>
      <c r="D40" s="26" t="s">
        <v>41</v>
      </c>
      <c r="E40" s="27" t="s">
        <v>42</v>
      </c>
      <c r="F40" s="22" t="s">
        <v>50</v>
      </c>
      <c r="G40" s="36" t="s">
        <v>51</v>
      </c>
      <c r="H40" s="27" t="s">
        <v>126</v>
      </c>
      <c r="I40" s="37" t="s">
        <v>534</v>
      </c>
      <c r="J40" s="34" t="s">
        <v>46</v>
      </c>
      <c r="L40" s="74"/>
      <c r="M40" s="74"/>
      <c r="Y40" s="78">
        <v>2.2800000000000001E-2</v>
      </c>
      <c r="Z40" s="76" t="s">
        <v>523</v>
      </c>
    </row>
    <row r="41" spans="1:26">
      <c r="B41" s="53">
        <v>0</v>
      </c>
      <c r="C41" s="28">
        <f>B41*60</f>
        <v>0</v>
      </c>
      <c r="D41" s="28">
        <v>5.67</v>
      </c>
      <c r="E41" s="65">
        <v>1.919</v>
      </c>
      <c r="F41" s="44">
        <v>19.719809834874599</v>
      </c>
      <c r="G41" s="35">
        <v>19.096761080895799</v>
      </c>
      <c r="H41" s="29">
        <f>F41-G41</f>
        <v>0.62304875397880011</v>
      </c>
      <c r="I41" s="35">
        <f>F41-$F$41</f>
        <v>0</v>
      </c>
      <c r="J41" s="35">
        <f t="shared" ref="J41:J51" si="5">D41*E41</f>
        <v>10.88073</v>
      </c>
      <c r="L41" s="72"/>
      <c r="M41" s="72"/>
      <c r="Y41" s="106">
        <f>J62</f>
        <v>11.523825950413226</v>
      </c>
      <c r="Z41" s="76" t="s">
        <v>520</v>
      </c>
    </row>
    <row r="42" spans="1:26">
      <c r="B42" s="53">
        <f>B41+1</f>
        <v>1</v>
      </c>
      <c r="C42" s="28">
        <f t="shared" ref="C42:C61" si="6">B42*60</f>
        <v>60</v>
      </c>
      <c r="D42" s="28">
        <v>5.79</v>
      </c>
      <c r="E42" s="65">
        <v>1.9770000000000001</v>
      </c>
      <c r="F42" s="44">
        <v>21.123907025272</v>
      </c>
      <c r="G42" s="35">
        <v>19.096761080895799</v>
      </c>
      <c r="H42" s="29">
        <f t="shared" ref="H42:H61" si="7">F42-G42</f>
        <v>2.0271459443762012</v>
      </c>
      <c r="I42" s="35">
        <f t="shared" ref="I42:I61" si="8">F42-$F$41</f>
        <v>1.4040971903974011</v>
      </c>
      <c r="J42" s="35">
        <f t="shared" si="5"/>
        <v>11.44683</v>
      </c>
      <c r="L42" s="75"/>
      <c r="M42" s="75"/>
      <c r="Y42" s="106">
        <f>J36</f>
        <v>0.1002</v>
      </c>
      <c r="Z42" s="76" t="s">
        <v>521</v>
      </c>
    </row>
    <row r="43" spans="1:26">
      <c r="B43" s="53">
        <f t="shared" ref="B43:B61" si="9">B42+1</f>
        <v>2</v>
      </c>
      <c r="C43" s="28">
        <f t="shared" si="6"/>
        <v>120</v>
      </c>
      <c r="D43" s="28">
        <v>5.84</v>
      </c>
      <c r="E43" s="65">
        <v>1.9630000000000001</v>
      </c>
      <c r="F43" s="44">
        <v>22.513827059861299</v>
      </c>
      <c r="G43" s="35">
        <v>19.1251571281751</v>
      </c>
      <c r="H43" s="29">
        <f t="shared" si="7"/>
        <v>3.3886699316861986</v>
      </c>
      <c r="I43" s="35">
        <f t="shared" si="8"/>
        <v>2.7940172249866997</v>
      </c>
      <c r="J43" s="35">
        <f t="shared" si="5"/>
        <v>11.46392</v>
      </c>
      <c r="L43" s="75"/>
      <c r="M43" s="75"/>
      <c r="Y43" s="61">
        <f>Y41/(Y42*Y40)</f>
        <v>5044.2211850042131</v>
      </c>
      <c r="Z43" s="63" t="s">
        <v>132</v>
      </c>
    </row>
    <row r="44" spans="1:26">
      <c r="B44" s="53">
        <f t="shared" si="9"/>
        <v>3</v>
      </c>
      <c r="C44" s="28">
        <f t="shared" si="6"/>
        <v>180</v>
      </c>
      <c r="D44" s="28">
        <v>5.88</v>
      </c>
      <c r="E44" s="65">
        <v>1.972</v>
      </c>
      <c r="F44" s="44">
        <v>23.8098903900284</v>
      </c>
      <c r="G44" s="35">
        <v>19.096761080895799</v>
      </c>
      <c r="H44" s="29">
        <f t="shared" si="7"/>
        <v>4.7131293091326008</v>
      </c>
      <c r="I44" s="35">
        <f t="shared" si="8"/>
        <v>4.0900805551538006</v>
      </c>
      <c r="J44" s="35">
        <f t="shared" si="5"/>
        <v>11.595359999999999</v>
      </c>
      <c r="L44" s="75"/>
      <c r="M44" s="75"/>
    </row>
    <row r="45" spans="1:26">
      <c r="B45" s="53">
        <f t="shared" si="9"/>
        <v>4</v>
      </c>
      <c r="C45" s="28">
        <f t="shared" si="6"/>
        <v>240</v>
      </c>
      <c r="D45" s="28">
        <v>5.89</v>
      </c>
      <c r="E45" s="65">
        <v>1.978</v>
      </c>
      <c r="F45" s="44">
        <v>25.398571660010798</v>
      </c>
      <c r="G45" s="35">
        <v>19.181927128896302</v>
      </c>
      <c r="H45" s="29">
        <f t="shared" si="7"/>
        <v>6.2166445311144969</v>
      </c>
      <c r="I45" s="35">
        <f t="shared" si="8"/>
        <v>5.6787618251361991</v>
      </c>
      <c r="J45" s="35">
        <f t="shared" si="5"/>
        <v>11.650419999999999</v>
      </c>
      <c r="L45" s="75"/>
      <c r="M45" s="75"/>
      <c r="Y45" t="s">
        <v>522</v>
      </c>
    </row>
    <row r="46" spans="1:26">
      <c r="B46" s="53">
        <f t="shared" si="9"/>
        <v>5</v>
      </c>
      <c r="C46" s="28">
        <f t="shared" si="6"/>
        <v>300</v>
      </c>
      <c r="D46" s="28">
        <v>5.88</v>
      </c>
      <c r="E46" s="65">
        <v>1.9770000000000001</v>
      </c>
      <c r="F46" s="44">
        <v>26.815780058441302</v>
      </c>
      <c r="G46" s="35">
        <v>19.181927128896302</v>
      </c>
      <c r="H46" s="29">
        <f t="shared" si="7"/>
        <v>7.6338529295450002</v>
      </c>
      <c r="I46" s="35">
        <f t="shared" si="8"/>
        <v>7.0959702235667024</v>
      </c>
      <c r="J46" s="35">
        <f t="shared" si="5"/>
        <v>11.62476</v>
      </c>
      <c r="L46" s="75"/>
      <c r="M46" s="75"/>
    </row>
    <row r="47" spans="1:26">
      <c r="B47" s="53">
        <f t="shared" si="9"/>
        <v>6</v>
      </c>
      <c r="C47" s="28">
        <f t="shared" si="6"/>
        <v>360</v>
      </c>
      <c r="D47" s="28">
        <v>5.88</v>
      </c>
      <c r="E47" s="65">
        <v>1.976</v>
      </c>
      <c r="F47" s="44">
        <v>28.0388944654078</v>
      </c>
      <c r="G47" s="35">
        <v>19.1251571281751</v>
      </c>
      <c r="H47" s="29">
        <f t="shared" si="7"/>
        <v>8.9137373372326998</v>
      </c>
      <c r="I47" s="35">
        <f t="shared" si="8"/>
        <v>8.3190846305332009</v>
      </c>
      <c r="J47" s="35">
        <f t="shared" si="5"/>
        <v>11.618879999999999</v>
      </c>
      <c r="L47" s="75"/>
      <c r="M47" s="75"/>
      <c r="Y47" t="s">
        <v>540</v>
      </c>
    </row>
    <row r="48" spans="1:26">
      <c r="B48" s="53">
        <f t="shared" si="9"/>
        <v>7</v>
      </c>
      <c r="C48" s="28">
        <f t="shared" si="6"/>
        <v>420</v>
      </c>
      <c r="D48" s="28">
        <v>5.88</v>
      </c>
      <c r="E48" s="65">
        <v>1.976</v>
      </c>
      <c r="F48" s="44">
        <v>29.3692735087511</v>
      </c>
      <c r="G48" s="35">
        <v>19.181927128896302</v>
      </c>
      <c r="H48" s="29">
        <f t="shared" si="7"/>
        <v>10.187346379854798</v>
      </c>
      <c r="I48" s="35">
        <f t="shared" si="8"/>
        <v>9.6494636738765003</v>
      </c>
      <c r="J48" s="35">
        <f t="shared" si="5"/>
        <v>11.618879999999999</v>
      </c>
      <c r="L48" s="75"/>
      <c r="M48" s="75"/>
      <c r="Y48">
        <f>Y40</f>
        <v>2.2800000000000001E-2</v>
      </c>
      <c r="Z48" t="s">
        <v>523</v>
      </c>
    </row>
    <row r="49" spans="2:28">
      <c r="B49" s="53">
        <f t="shared" si="9"/>
        <v>8</v>
      </c>
      <c r="C49" s="28">
        <f t="shared" si="6"/>
        <v>480</v>
      </c>
      <c r="D49" s="28">
        <v>5.88</v>
      </c>
      <c r="E49" s="65">
        <v>1.974</v>
      </c>
      <c r="F49" s="44">
        <v>30.8360935925758</v>
      </c>
      <c r="G49" s="35">
        <v>19.096761080895799</v>
      </c>
      <c r="H49" s="29">
        <f t="shared" si="7"/>
        <v>11.739332511680001</v>
      </c>
      <c r="I49" s="35">
        <f t="shared" si="8"/>
        <v>11.116283757701201</v>
      </c>
      <c r="J49" s="35">
        <f t="shared" si="5"/>
        <v>11.60712</v>
      </c>
      <c r="L49" s="75"/>
      <c r="M49" s="75"/>
      <c r="Y49" s="5">
        <f>Y41</f>
        <v>11.523825950413226</v>
      </c>
      <c r="Z49" t="s">
        <v>520</v>
      </c>
    </row>
    <row r="50" spans="2:28">
      <c r="B50" s="53">
        <f t="shared" si="9"/>
        <v>9</v>
      </c>
      <c r="C50" s="28">
        <f t="shared" si="6"/>
        <v>540</v>
      </c>
      <c r="D50" s="28">
        <v>5.89</v>
      </c>
      <c r="E50" s="65">
        <v>1.9750000000000001</v>
      </c>
      <c r="F50" s="44">
        <v>32.033676863603802</v>
      </c>
      <c r="G50" s="35">
        <v>19.238667840708398</v>
      </c>
      <c r="H50" s="29">
        <f t="shared" si="7"/>
        <v>12.795009022895403</v>
      </c>
      <c r="I50" s="35">
        <f t="shared" si="8"/>
        <v>12.313867028729202</v>
      </c>
      <c r="J50" s="35">
        <f t="shared" si="5"/>
        <v>11.63275</v>
      </c>
      <c r="L50" s="75"/>
      <c r="M50" s="75"/>
      <c r="Y50" s="84">
        <f>J36</f>
        <v>0.1002</v>
      </c>
      <c r="Z50" t="s">
        <v>521</v>
      </c>
      <c r="AB50" t="s">
        <v>542</v>
      </c>
    </row>
    <row r="51" spans="2:28">
      <c r="B51" s="53">
        <f t="shared" si="9"/>
        <v>10</v>
      </c>
      <c r="C51" s="28">
        <f t="shared" si="6"/>
        <v>600</v>
      </c>
      <c r="D51" s="28">
        <v>5.89</v>
      </c>
      <c r="E51" s="65">
        <v>1.9750000000000001</v>
      </c>
      <c r="F51" s="44">
        <v>33.317109164901602</v>
      </c>
      <c r="G51" s="35">
        <v>19.181927128896302</v>
      </c>
      <c r="H51" s="29">
        <f t="shared" si="7"/>
        <v>14.1351820360053</v>
      </c>
      <c r="I51" s="35">
        <f t="shared" si="8"/>
        <v>13.597299330027003</v>
      </c>
      <c r="J51" s="35">
        <f t="shared" si="5"/>
        <v>11.63275</v>
      </c>
      <c r="L51" s="75"/>
      <c r="M51" s="75"/>
      <c r="Y51" s="84">
        <f>J37</f>
        <v>2.92E-2</v>
      </c>
      <c r="Z51" t="s">
        <v>541</v>
      </c>
    </row>
    <row r="52" spans="2:28">
      <c r="B52" s="53">
        <f t="shared" si="9"/>
        <v>11</v>
      </c>
      <c r="C52" s="28">
        <f t="shared" si="6"/>
        <v>660</v>
      </c>
      <c r="D52" s="28"/>
      <c r="E52" s="29"/>
      <c r="F52" s="44">
        <v>33.371846267458203</v>
      </c>
      <c r="G52" s="35">
        <v>19.238667840708398</v>
      </c>
      <c r="H52" s="29">
        <f t="shared" si="7"/>
        <v>14.133178426749804</v>
      </c>
      <c r="I52" s="35">
        <f t="shared" si="8"/>
        <v>13.652036432583603</v>
      </c>
      <c r="J52" s="35"/>
      <c r="L52" s="75"/>
      <c r="M52" s="75"/>
      <c r="Y52">
        <f>$T$5</f>
        <v>895</v>
      </c>
      <c r="Z52" t="s">
        <v>133</v>
      </c>
    </row>
    <row r="53" spans="2:28">
      <c r="B53" s="53">
        <f t="shared" si="9"/>
        <v>12</v>
      </c>
      <c r="C53" s="28">
        <f t="shared" si="6"/>
        <v>720</v>
      </c>
      <c r="D53" s="28"/>
      <c r="E53" s="29"/>
      <c r="F53" s="44">
        <v>33.235024283507201</v>
      </c>
      <c r="G53" s="35">
        <v>19.181927128896302</v>
      </c>
      <c r="H53" s="29">
        <f t="shared" si="7"/>
        <v>14.053097154610899</v>
      </c>
      <c r="I53" s="35">
        <f t="shared" si="8"/>
        <v>13.515214448632602</v>
      </c>
      <c r="J53" s="35"/>
      <c r="L53" s="75"/>
      <c r="M53" s="75"/>
      <c r="Y53" s="14">
        <f>(Y49-Y48*Y51*Y52)/(Y48*Y50)</f>
        <v>4783.4028217307596</v>
      </c>
      <c r="Z53" t="s">
        <v>132</v>
      </c>
    </row>
    <row r="54" spans="2:28">
      <c r="B54" s="53">
        <f t="shared" si="9"/>
        <v>13</v>
      </c>
      <c r="C54" s="28">
        <f t="shared" si="6"/>
        <v>780</v>
      </c>
      <c r="D54" s="28"/>
      <c r="E54" s="29"/>
      <c r="F54" s="44">
        <v>33.207668124510498</v>
      </c>
      <c r="G54" s="35">
        <v>19.238667840708398</v>
      </c>
      <c r="H54" s="29">
        <f t="shared" si="7"/>
        <v>13.969000283802099</v>
      </c>
      <c r="I54" s="35">
        <f t="shared" si="8"/>
        <v>13.487858289635899</v>
      </c>
      <c r="J54" s="35"/>
      <c r="L54" s="75"/>
      <c r="M54" s="75"/>
    </row>
    <row r="55" spans="2:28">
      <c r="B55" s="53">
        <f t="shared" si="9"/>
        <v>14</v>
      </c>
      <c r="C55" s="28">
        <f t="shared" si="6"/>
        <v>840</v>
      </c>
      <c r="D55" s="28"/>
      <c r="E55" s="29"/>
      <c r="F55" s="44">
        <v>32.988914719102198</v>
      </c>
      <c r="G55" s="35">
        <v>19.2953794664529</v>
      </c>
      <c r="H55" s="29">
        <f t="shared" si="7"/>
        <v>13.693535252649298</v>
      </c>
      <c r="I55" s="35">
        <f t="shared" si="8"/>
        <v>13.269104884227598</v>
      </c>
      <c r="J55" s="35"/>
      <c r="L55" s="75"/>
      <c r="M55" s="75"/>
    </row>
    <row r="56" spans="2:28">
      <c r="B56" s="53">
        <f t="shared" si="9"/>
        <v>15</v>
      </c>
      <c r="C56" s="28">
        <f t="shared" si="6"/>
        <v>900</v>
      </c>
      <c r="D56" s="28"/>
      <c r="E56" s="29"/>
      <c r="F56" s="44">
        <v>32.824957781076499</v>
      </c>
      <c r="G56" s="35">
        <v>19.3237244352494</v>
      </c>
      <c r="H56" s="29">
        <f t="shared" si="7"/>
        <v>13.501233345827099</v>
      </c>
      <c r="I56" s="35">
        <f t="shared" si="8"/>
        <v>13.1051479462019</v>
      </c>
      <c r="J56" s="35"/>
      <c r="L56" s="75"/>
      <c r="M56" s="75"/>
    </row>
    <row r="57" spans="2:28">
      <c r="B57" s="53">
        <f t="shared" si="9"/>
        <v>16</v>
      </c>
      <c r="C57" s="28">
        <f t="shared" si="6"/>
        <v>960</v>
      </c>
      <c r="D57" s="28"/>
      <c r="E57" s="29"/>
      <c r="F57" s="44">
        <v>32.688394701711502</v>
      </c>
      <c r="G57" s="35">
        <v>19.352062208282899</v>
      </c>
      <c r="H57" s="29">
        <f t="shared" si="7"/>
        <v>13.336332493428603</v>
      </c>
      <c r="I57" s="35">
        <f t="shared" si="8"/>
        <v>12.968584866836903</v>
      </c>
      <c r="J57" s="35"/>
      <c r="L57" s="75"/>
      <c r="M57" s="75"/>
    </row>
    <row r="58" spans="2:28">
      <c r="B58" s="53">
        <f t="shared" si="9"/>
        <v>17</v>
      </c>
      <c r="C58" s="28">
        <f t="shared" si="6"/>
        <v>1020</v>
      </c>
      <c r="D58" s="28"/>
      <c r="E58" s="29"/>
      <c r="F58" s="44">
        <v>32.524596938995103</v>
      </c>
      <c r="G58" s="35">
        <v>19.3237244352494</v>
      </c>
      <c r="H58" s="29">
        <f t="shared" si="7"/>
        <v>13.200872503745703</v>
      </c>
      <c r="I58" s="35">
        <f t="shared" si="8"/>
        <v>12.804787104120503</v>
      </c>
      <c r="J58" s="35"/>
      <c r="L58" s="75"/>
      <c r="M58" s="75"/>
    </row>
    <row r="59" spans="2:28">
      <c r="B59" s="53">
        <f t="shared" si="9"/>
        <v>18</v>
      </c>
      <c r="C59" s="28">
        <f t="shared" si="6"/>
        <v>1080</v>
      </c>
      <c r="D59" s="28"/>
      <c r="E59" s="29"/>
      <c r="F59" s="44">
        <v>32.4154438942832</v>
      </c>
      <c r="G59" s="35">
        <v>19.380392810715801</v>
      </c>
      <c r="H59" s="29">
        <f t="shared" si="7"/>
        <v>13.035051083567399</v>
      </c>
      <c r="I59" s="35">
        <f t="shared" si="8"/>
        <v>12.695634059408601</v>
      </c>
      <c r="J59" s="35"/>
      <c r="L59" s="75"/>
      <c r="M59" s="75"/>
    </row>
    <row r="60" spans="2:28">
      <c r="B60" s="53">
        <f t="shared" si="9"/>
        <v>19</v>
      </c>
      <c r="C60" s="28">
        <f t="shared" si="6"/>
        <v>1140</v>
      </c>
      <c r="D60" s="28"/>
      <c r="E60" s="29"/>
      <c r="F60" s="44">
        <v>32.251779697060002</v>
      </c>
      <c r="G60" s="35">
        <v>19.380392810715801</v>
      </c>
      <c r="H60" s="29">
        <f t="shared" si="7"/>
        <v>12.871386886344201</v>
      </c>
      <c r="I60" s="35">
        <f t="shared" si="8"/>
        <v>12.531969862185402</v>
      </c>
      <c r="J60" s="35"/>
      <c r="L60" s="75"/>
      <c r="M60" s="75"/>
    </row>
    <row r="61" spans="2:28">
      <c r="B61" s="34">
        <f t="shared" si="9"/>
        <v>20</v>
      </c>
      <c r="C61" s="26">
        <f t="shared" si="6"/>
        <v>1200</v>
      </c>
      <c r="D61" s="28"/>
      <c r="E61" s="29"/>
      <c r="F61" s="22">
        <v>32.060932729144703</v>
      </c>
      <c r="G61" s="36">
        <v>19.352062208282899</v>
      </c>
      <c r="H61" s="30">
        <f t="shared" si="7"/>
        <v>12.708870520861804</v>
      </c>
      <c r="I61" s="35">
        <f t="shared" si="8"/>
        <v>12.341122894270104</v>
      </c>
      <c r="J61" s="35"/>
      <c r="L61" s="75"/>
      <c r="M61" s="75"/>
    </row>
    <row r="62" spans="2:28">
      <c r="B62" s="77" t="s">
        <v>125</v>
      </c>
      <c r="C62" s="17"/>
      <c r="D62" s="45">
        <f>AVERAGE(D41:D61)</f>
        <v>5.8518181818181825</v>
      </c>
      <c r="E62" s="46">
        <f>AVERAGE(E41:E61)</f>
        <v>1.9692727272727275</v>
      </c>
      <c r="F62" s="18"/>
      <c r="G62" s="43">
        <f>AVERAGE(G41:G61)</f>
        <v>19.222416005785202</v>
      </c>
      <c r="H62" s="17"/>
      <c r="I62" s="43"/>
      <c r="J62" s="43">
        <f>D62*E62</f>
        <v>11.523825950413226</v>
      </c>
      <c r="L62" s="79"/>
      <c r="M62" s="75"/>
    </row>
    <row r="63" spans="2:28">
      <c r="C63" t="s">
        <v>554</v>
      </c>
      <c r="D63">
        <f>STDEV(D41:D51)</f>
        <v>6.7352532516332511E-2</v>
      </c>
      <c r="E63">
        <f>STDEV(E41:E51)</f>
        <v>1.7170270289607607E-2</v>
      </c>
      <c r="G63">
        <f>STDEV(G41:G61)</f>
        <v>0.10011104112620496</v>
      </c>
      <c r="J63">
        <f>STDEV(J41:J51)</f>
        <v>0.22430961313651826</v>
      </c>
      <c r="M63" s="72"/>
    </row>
    <row r="65" spans="1:26">
      <c r="A65" s="4">
        <v>43919</v>
      </c>
      <c r="D65" t="s">
        <v>37</v>
      </c>
      <c r="F65" t="s">
        <v>136</v>
      </c>
      <c r="G65" s="2" t="s">
        <v>45</v>
      </c>
      <c r="H65" s="3">
        <f>164.4-29.1</f>
        <v>135.30000000000001</v>
      </c>
      <c r="I65" s="3" t="s">
        <v>127</v>
      </c>
      <c r="J65" s="23">
        <f>H65/1000</f>
        <v>0.1353</v>
      </c>
    </row>
    <row r="66" spans="1:26">
      <c r="A66" s="4" t="s">
        <v>390</v>
      </c>
      <c r="D66" t="s">
        <v>38</v>
      </c>
      <c r="F66" t="s">
        <v>137</v>
      </c>
      <c r="G66" s="2" t="s">
        <v>45</v>
      </c>
      <c r="H66" s="3">
        <v>29.1</v>
      </c>
      <c r="I66" s="3" t="s">
        <v>127</v>
      </c>
      <c r="J66" s="23">
        <f>H66/1000</f>
        <v>2.9100000000000001E-2</v>
      </c>
      <c r="L66" t="s">
        <v>414</v>
      </c>
    </row>
    <row r="68" spans="1:26">
      <c r="B68" s="42" t="s">
        <v>40</v>
      </c>
      <c r="C68" s="68" t="s">
        <v>40</v>
      </c>
      <c r="D68" s="24" t="s">
        <v>43</v>
      </c>
      <c r="E68" s="25"/>
      <c r="F68" s="20" t="s">
        <v>5</v>
      </c>
      <c r="G68" s="33" t="s">
        <v>5</v>
      </c>
      <c r="H68" s="32" t="s">
        <v>5</v>
      </c>
      <c r="I68" s="33" t="s">
        <v>5</v>
      </c>
      <c r="J68" s="42" t="s">
        <v>131</v>
      </c>
      <c r="L68" s="73"/>
      <c r="M68" s="73"/>
    </row>
    <row r="69" spans="1:26">
      <c r="B69" s="34" t="s">
        <v>4</v>
      </c>
      <c r="C69" s="26" t="s">
        <v>128</v>
      </c>
      <c r="D69" s="26" t="s">
        <v>41</v>
      </c>
      <c r="E69" s="27" t="s">
        <v>42</v>
      </c>
      <c r="F69" s="22" t="s">
        <v>50</v>
      </c>
      <c r="G69" s="36" t="s">
        <v>51</v>
      </c>
      <c r="H69" s="27" t="s">
        <v>126</v>
      </c>
      <c r="I69" s="37" t="s">
        <v>130</v>
      </c>
      <c r="J69" s="34" t="s">
        <v>46</v>
      </c>
      <c r="L69" s="74"/>
      <c r="M69" s="74"/>
      <c r="Y69" t="s">
        <v>524</v>
      </c>
    </row>
    <row r="70" spans="1:26">
      <c r="B70" s="53">
        <v>0</v>
      </c>
      <c r="C70" s="28">
        <f>B70*60</f>
        <v>0</v>
      </c>
      <c r="D70" s="28">
        <v>5.66</v>
      </c>
      <c r="E70" s="65">
        <v>2.0049999999999999</v>
      </c>
      <c r="F70" s="44">
        <v>23.919797730746001</v>
      </c>
      <c r="G70" s="35">
        <v>20.760321314720201</v>
      </c>
      <c r="H70" s="29">
        <f>F70-G70</f>
        <v>3.1594764160258002</v>
      </c>
      <c r="I70" s="35">
        <f>F70-$F$70</f>
        <v>0</v>
      </c>
      <c r="J70" s="35">
        <f t="shared" ref="J70:J80" si="10">D70*E70</f>
        <v>11.3483</v>
      </c>
      <c r="L70" s="72"/>
      <c r="M70" s="72"/>
      <c r="Y70">
        <v>1.7000000000000001E-2</v>
      </c>
      <c r="Z70" t="s">
        <v>523</v>
      </c>
    </row>
    <row r="71" spans="1:26">
      <c r="B71" s="53">
        <f>B70+1</f>
        <v>1</v>
      </c>
      <c r="C71" s="28">
        <f t="shared" ref="C71:C90" si="11">B71*60</f>
        <v>60</v>
      </c>
      <c r="D71" s="28">
        <v>5.61</v>
      </c>
      <c r="E71" s="65">
        <v>1.9950000000000001</v>
      </c>
      <c r="F71" s="44">
        <v>24.933946261345699</v>
      </c>
      <c r="G71" s="35">
        <v>20.788324577656098</v>
      </c>
      <c r="H71" s="29">
        <f t="shared" ref="H71:H90" si="12">F71-G71</f>
        <v>4.1456216836896012</v>
      </c>
      <c r="I71" s="35">
        <f t="shared" ref="I71:I90" si="13">F71-$F$70</f>
        <v>1.014148530599698</v>
      </c>
      <c r="J71" s="35">
        <f t="shared" si="10"/>
        <v>11.191950000000002</v>
      </c>
      <c r="L71" s="75"/>
      <c r="M71" s="75"/>
      <c r="Y71" s="5">
        <f>J91</f>
        <v>10.997361818181821</v>
      </c>
      <c r="Z71" t="s">
        <v>520</v>
      </c>
    </row>
    <row r="72" spans="1:26">
      <c r="B72" s="53">
        <f t="shared" ref="B72:B90" si="14">B71+1</f>
        <v>2</v>
      </c>
      <c r="C72" s="28">
        <f t="shared" si="11"/>
        <v>120</v>
      </c>
      <c r="D72" s="28">
        <v>5.6</v>
      </c>
      <c r="E72" s="65">
        <v>1.982</v>
      </c>
      <c r="F72" s="44">
        <v>25.9988142139802</v>
      </c>
      <c r="G72" s="35">
        <v>20.704296876344099</v>
      </c>
      <c r="H72" s="29">
        <f t="shared" si="12"/>
        <v>5.2945173376361012</v>
      </c>
      <c r="I72" s="35">
        <f t="shared" si="13"/>
        <v>2.0790164832341986</v>
      </c>
      <c r="J72" s="35">
        <f t="shared" si="10"/>
        <v>11.0992</v>
      </c>
      <c r="L72" s="75"/>
      <c r="M72" s="75"/>
      <c r="Y72" s="5">
        <f>J65</f>
        <v>0.1353</v>
      </c>
      <c r="Z72" t="s">
        <v>521</v>
      </c>
    </row>
    <row r="73" spans="1:26">
      <c r="B73" s="53">
        <f t="shared" si="14"/>
        <v>3</v>
      </c>
      <c r="C73" s="28">
        <f t="shared" si="11"/>
        <v>180</v>
      </c>
      <c r="D73" s="28">
        <v>5.55</v>
      </c>
      <c r="E73" s="65">
        <v>1.9910000000000001</v>
      </c>
      <c r="F73" s="44">
        <v>27.060588358413899</v>
      </c>
      <c r="G73" s="35">
        <v>20.788324577656098</v>
      </c>
      <c r="H73" s="29">
        <f t="shared" si="12"/>
        <v>6.2722637807578003</v>
      </c>
      <c r="I73" s="35">
        <f t="shared" si="13"/>
        <v>3.1407906276678972</v>
      </c>
      <c r="J73" s="35">
        <f t="shared" si="10"/>
        <v>11.050050000000001</v>
      </c>
      <c r="L73" s="75"/>
      <c r="M73" s="75"/>
      <c r="Y73">
        <f>Y71/(Y72*Y70)</f>
        <v>4781.2537794799446</v>
      </c>
      <c r="Z73" t="s">
        <v>132</v>
      </c>
    </row>
    <row r="74" spans="1:26">
      <c r="B74" s="53">
        <f t="shared" si="14"/>
        <v>4</v>
      </c>
      <c r="C74" s="28">
        <f t="shared" si="11"/>
        <v>240</v>
      </c>
      <c r="D74" s="28">
        <v>5.55</v>
      </c>
      <c r="E74" s="65">
        <v>1.9690000000000001</v>
      </c>
      <c r="F74" s="44">
        <v>28.147527315759401</v>
      </c>
      <c r="G74" s="35">
        <v>20.844313307058702</v>
      </c>
      <c r="H74" s="29">
        <f t="shared" si="12"/>
        <v>7.3032140087006994</v>
      </c>
      <c r="I74" s="35">
        <f t="shared" si="13"/>
        <v>4.2277295850133996</v>
      </c>
      <c r="J74" s="35">
        <f t="shared" si="10"/>
        <v>10.927950000000001</v>
      </c>
      <c r="L74" s="75"/>
      <c r="M74" s="75"/>
    </row>
    <row r="75" spans="1:26">
      <c r="B75" s="53">
        <f t="shared" si="14"/>
        <v>5</v>
      </c>
      <c r="C75" s="28">
        <f t="shared" si="11"/>
        <v>300</v>
      </c>
      <c r="D75" s="28">
        <v>5.53</v>
      </c>
      <c r="E75" s="65">
        <v>1.97</v>
      </c>
      <c r="F75" s="44">
        <v>29.0977930343475</v>
      </c>
      <c r="G75" s="35">
        <v>20.816321900711301</v>
      </c>
      <c r="H75" s="29">
        <f t="shared" si="12"/>
        <v>8.2814711336361988</v>
      </c>
      <c r="I75" s="35">
        <f t="shared" si="13"/>
        <v>5.1779953036014987</v>
      </c>
      <c r="J75" s="35">
        <f t="shared" si="10"/>
        <v>10.8941</v>
      </c>
      <c r="L75" s="75"/>
      <c r="M75" s="75"/>
      <c r="Y75" t="s">
        <v>522</v>
      </c>
    </row>
    <row r="76" spans="1:26">
      <c r="B76" s="53">
        <f t="shared" si="14"/>
        <v>6</v>
      </c>
      <c r="C76" s="28">
        <f t="shared" si="11"/>
        <v>360</v>
      </c>
      <c r="D76" s="28">
        <v>5.48</v>
      </c>
      <c r="E76" s="65">
        <v>1.994</v>
      </c>
      <c r="F76" s="44">
        <v>30.075269263077899</v>
      </c>
      <c r="G76" s="35">
        <v>20.900278462149402</v>
      </c>
      <c r="H76" s="29">
        <f t="shared" si="12"/>
        <v>9.1749908009284979</v>
      </c>
      <c r="I76" s="35">
        <f t="shared" si="13"/>
        <v>6.155471532331898</v>
      </c>
      <c r="J76" s="35">
        <f t="shared" si="10"/>
        <v>10.92712</v>
      </c>
      <c r="L76" s="75"/>
      <c r="M76" s="75"/>
    </row>
    <row r="77" spans="1:26">
      <c r="B77" s="53">
        <f t="shared" si="14"/>
        <v>7</v>
      </c>
      <c r="C77" s="28">
        <f t="shared" si="11"/>
        <v>420</v>
      </c>
      <c r="D77" s="28">
        <v>5.49</v>
      </c>
      <c r="E77" s="65">
        <v>1.996</v>
      </c>
      <c r="F77" s="44">
        <v>31.1624195335236</v>
      </c>
      <c r="G77" s="35">
        <v>20.956220227626901</v>
      </c>
      <c r="H77" s="29">
        <f t="shared" si="12"/>
        <v>10.2061993058967</v>
      </c>
      <c r="I77" s="35">
        <f t="shared" si="13"/>
        <v>7.2426218027775988</v>
      </c>
      <c r="J77" s="35">
        <f t="shared" si="10"/>
        <v>10.95804</v>
      </c>
      <c r="L77" s="75"/>
      <c r="M77" s="75"/>
      <c r="Y77" t="s">
        <v>540</v>
      </c>
    </row>
    <row r="78" spans="1:26">
      <c r="B78" s="53">
        <f t="shared" si="14"/>
        <v>8</v>
      </c>
      <c r="C78" s="28">
        <f t="shared" si="11"/>
        <v>480</v>
      </c>
      <c r="D78" s="28">
        <v>5.46</v>
      </c>
      <c r="E78" s="65">
        <v>1.9910000000000001</v>
      </c>
      <c r="F78" s="44">
        <v>32.088190556199201</v>
      </c>
      <c r="G78" s="35">
        <v>20.9841823968308</v>
      </c>
      <c r="H78" s="29">
        <f t="shared" si="12"/>
        <v>11.104008159368401</v>
      </c>
      <c r="I78" s="35">
        <f t="shared" si="13"/>
        <v>8.1683928254531999</v>
      </c>
      <c r="J78" s="35">
        <f t="shared" si="10"/>
        <v>10.87086</v>
      </c>
      <c r="L78" s="75"/>
      <c r="M78" s="75"/>
      <c r="Y78">
        <f>Y70</f>
        <v>1.7000000000000001E-2</v>
      </c>
      <c r="Z78" t="s">
        <v>523</v>
      </c>
    </row>
    <row r="79" spans="1:26">
      <c r="B79" s="53">
        <f t="shared" si="14"/>
        <v>9</v>
      </c>
      <c r="C79" s="28">
        <f t="shared" si="11"/>
        <v>540</v>
      </c>
      <c r="D79" s="28">
        <v>5.44</v>
      </c>
      <c r="E79" s="65">
        <v>1.9910000000000001</v>
      </c>
      <c r="F79" s="44">
        <v>33.098270355009198</v>
      </c>
      <c r="G79" s="35">
        <v>21.0400894230152</v>
      </c>
      <c r="H79" s="29">
        <f t="shared" si="12"/>
        <v>12.058180931993999</v>
      </c>
      <c r="I79" s="35">
        <f t="shared" si="13"/>
        <v>9.1784726242631969</v>
      </c>
      <c r="J79" s="35">
        <f t="shared" si="10"/>
        <v>10.831040000000002</v>
      </c>
      <c r="L79" s="75"/>
      <c r="M79" s="75"/>
      <c r="Y79" s="5">
        <f>Y71</f>
        <v>10.997361818181821</v>
      </c>
      <c r="Z79" t="s">
        <v>520</v>
      </c>
    </row>
    <row r="80" spans="1:26">
      <c r="B80" s="53">
        <f t="shared" si="14"/>
        <v>10</v>
      </c>
      <c r="C80" s="28">
        <f t="shared" si="11"/>
        <v>600</v>
      </c>
      <c r="D80" s="28">
        <v>5.45</v>
      </c>
      <c r="E80" s="65">
        <v>1.9950000000000001</v>
      </c>
      <c r="F80" s="44">
        <v>34.084503870492</v>
      </c>
      <c r="G80" s="35">
        <v>20.9841823968308</v>
      </c>
      <c r="H80" s="29">
        <f t="shared" si="12"/>
        <v>13.1003214736612</v>
      </c>
      <c r="I80" s="35">
        <f t="shared" si="13"/>
        <v>10.164706139745999</v>
      </c>
      <c r="J80" s="35">
        <f t="shared" si="10"/>
        <v>10.872750000000002</v>
      </c>
      <c r="L80" s="75"/>
      <c r="M80" s="75"/>
      <c r="Y80" s="84">
        <f>J65</f>
        <v>0.1353</v>
      </c>
      <c r="Z80" t="s">
        <v>521</v>
      </c>
    </row>
    <row r="81" spans="1:29">
      <c r="B81" s="53">
        <f t="shared" si="14"/>
        <v>11</v>
      </c>
      <c r="C81" s="28">
        <f t="shared" si="11"/>
        <v>660</v>
      </c>
      <c r="D81" s="28"/>
      <c r="E81" s="29"/>
      <c r="F81" s="44">
        <v>34.304214105303501</v>
      </c>
      <c r="G81" s="35">
        <v>21.068034325834098</v>
      </c>
      <c r="H81" s="29">
        <f t="shared" si="12"/>
        <v>13.236179779469403</v>
      </c>
      <c r="I81" s="35">
        <f t="shared" si="13"/>
        <v>10.3844163745575</v>
      </c>
      <c r="J81" s="35"/>
      <c r="L81" s="75"/>
      <c r="M81" s="75"/>
      <c r="Y81" s="84">
        <f>J66</f>
        <v>2.9100000000000001E-2</v>
      </c>
      <c r="Z81" t="s">
        <v>541</v>
      </c>
      <c r="AC81" t="s">
        <v>542</v>
      </c>
    </row>
    <row r="82" spans="1:29">
      <c r="B82" s="53">
        <f t="shared" si="14"/>
        <v>12</v>
      </c>
      <c r="C82" s="28">
        <f t="shared" si="11"/>
        <v>720</v>
      </c>
      <c r="D82" s="28"/>
      <c r="E82" s="29"/>
      <c r="F82" s="44">
        <v>34.304214105303501</v>
      </c>
      <c r="G82" s="35">
        <v>21.123907025272</v>
      </c>
      <c r="H82" s="29">
        <f t="shared" si="12"/>
        <v>13.180307080031501</v>
      </c>
      <c r="I82" s="35">
        <f t="shared" si="13"/>
        <v>10.3844163745575</v>
      </c>
      <c r="J82" s="35"/>
      <c r="L82" s="75"/>
      <c r="M82" s="75"/>
      <c r="Y82">
        <f>$T$5</f>
        <v>895</v>
      </c>
      <c r="Z82" t="s">
        <v>133</v>
      </c>
    </row>
    <row r="83" spans="1:29">
      <c r="B83" s="53">
        <f t="shared" si="14"/>
        <v>13</v>
      </c>
      <c r="C83" s="28">
        <f t="shared" si="11"/>
        <v>780</v>
      </c>
      <c r="D83" s="28"/>
      <c r="E83" s="29"/>
      <c r="F83" s="44">
        <v>34.057055024489003</v>
      </c>
      <c r="G83" s="35">
        <v>20.9841823968308</v>
      </c>
      <c r="H83" s="29">
        <f t="shared" si="12"/>
        <v>13.072872627658203</v>
      </c>
      <c r="I83" s="35">
        <f t="shared" si="13"/>
        <v>10.137257293743001</v>
      </c>
      <c r="J83" s="35"/>
      <c r="L83" s="75"/>
      <c r="M83" s="75"/>
      <c r="Y83" s="14">
        <f>(Y79-Y78*Y81*Y82)/(Y78*Y80)</f>
        <v>4588.7593227171947</v>
      </c>
      <c r="Z83" t="s">
        <v>132</v>
      </c>
    </row>
    <row r="84" spans="1:29">
      <c r="B84" s="53">
        <f t="shared" si="14"/>
        <v>14</v>
      </c>
      <c r="C84" s="28">
        <f t="shared" si="11"/>
        <v>840</v>
      </c>
      <c r="D84" s="28"/>
      <c r="E84" s="29"/>
      <c r="F84" s="44">
        <v>33.9472920460951</v>
      </c>
      <c r="G84" s="35">
        <v>20.872298819836701</v>
      </c>
      <c r="H84" s="29">
        <f t="shared" si="12"/>
        <v>13.0749932262584</v>
      </c>
      <c r="I84" s="35">
        <f t="shared" si="13"/>
        <v>10.027494315349099</v>
      </c>
      <c r="J84" s="35"/>
      <c r="L84" s="75"/>
      <c r="M84" s="75"/>
    </row>
    <row r="85" spans="1:29">
      <c r="B85" s="53">
        <f t="shared" si="14"/>
        <v>15</v>
      </c>
      <c r="C85" s="28">
        <f t="shared" si="11"/>
        <v>900</v>
      </c>
      <c r="D85" s="28"/>
      <c r="E85" s="29"/>
      <c r="F85" s="44">
        <v>33.892429748790398</v>
      </c>
      <c r="G85" s="35">
        <v>20.816321900711301</v>
      </c>
      <c r="H85" s="29">
        <f t="shared" si="12"/>
        <v>13.076107848079097</v>
      </c>
      <c r="I85" s="35">
        <f t="shared" si="13"/>
        <v>9.972632018044397</v>
      </c>
      <c r="J85" s="35"/>
      <c r="L85" s="75"/>
      <c r="M85" s="75"/>
    </row>
    <row r="86" spans="1:29">
      <c r="B86" s="53">
        <f t="shared" si="14"/>
        <v>16</v>
      </c>
      <c r="C86" s="28">
        <f t="shared" si="11"/>
        <v>960</v>
      </c>
      <c r="D86" s="28"/>
      <c r="E86" s="29"/>
      <c r="F86" s="44">
        <v>33.810159888943502</v>
      </c>
      <c r="G86" s="35">
        <v>20.732312088696801</v>
      </c>
      <c r="H86" s="29">
        <f t="shared" si="12"/>
        <v>13.077847800246701</v>
      </c>
      <c r="I86" s="35">
        <f t="shared" si="13"/>
        <v>9.890362158197501</v>
      </c>
      <c r="J86" s="35"/>
      <c r="L86" s="75"/>
      <c r="M86" s="75"/>
    </row>
    <row r="87" spans="1:29">
      <c r="B87" s="53">
        <f t="shared" si="14"/>
        <v>17</v>
      </c>
      <c r="C87" s="28">
        <f t="shared" si="11"/>
        <v>1020</v>
      </c>
      <c r="D87" s="28"/>
      <c r="E87" s="29"/>
      <c r="F87" s="44">
        <v>33.6457033053236</v>
      </c>
      <c r="G87" s="35">
        <v>20.648248399510798</v>
      </c>
      <c r="H87" s="29">
        <f t="shared" si="12"/>
        <v>12.997454905812802</v>
      </c>
      <c r="I87" s="35">
        <f t="shared" si="13"/>
        <v>9.7259055745775989</v>
      </c>
      <c r="J87" s="35"/>
      <c r="L87" s="75"/>
      <c r="M87" s="75"/>
    </row>
    <row r="88" spans="1:29">
      <c r="B88" s="53">
        <f t="shared" si="14"/>
        <v>18</v>
      </c>
      <c r="C88" s="28">
        <f t="shared" si="11"/>
        <v>1080</v>
      </c>
      <c r="D88" s="28"/>
      <c r="E88" s="29"/>
      <c r="F88" s="44">
        <v>33.508738531863699</v>
      </c>
      <c r="G88" s="35">
        <v>20.620215088373001</v>
      </c>
      <c r="H88" s="29">
        <f t="shared" si="12"/>
        <v>12.888523443490698</v>
      </c>
      <c r="I88" s="35">
        <f t="shared" si="13"/>
        <v>9.5889408011176975</v>
      </c>
      <c r="J88" s="35"/>
      <c r="L88" s="75"/>
      <c r="M88" s="75"/>
    </row>
    <row r="89" spans="1:29">
      <c r="B89" s="53">
        <f t="shared" si="14"/>
        <v>19</v>
      </c>
      <c r="C89" s="28">
        <f t="shared" si="11"/>
        <v>1140</v>
      </c>
      <c r="D89" s="28"/>
      <c r="E89" s="29"/>
      <c r="F89" s="44">
        <v>33.3992190266409</v>
      </c>
      <c r="G89" s="35">
        <v>20.620215088373001</v>
      </c>
      <c r="H89" s="29">
        <f t="shared" si="12"/>
        <v>12.779003938267898</v>
      </c>
      <c r="I89" s="35">
        <f t="shared" si="13"/>
        <v>9.4794212958948982</v>
      </c>
      <c r="J89" s="35"/>
      <c r="L89" s="75"/>
      <c r="M89" s="75"/>
    </row>
    <row r="90" spans="1:29">
      <c r="B90" s="34">
        <f t="shared" si="14"/>
        <v>20</v>
      </c>
      <c r="C90" s="26">
        <f t="shared" si="11"/>
        <v>1200</v>
      </c>
      <c r="D90" s="28"/>
      <c r="E90" s="29"/>
      <c r="F90" s="22">
        <v>33.371846267458203</v>
      </c>
      <c r="G90" s="36">
        <v>20.620215088373001</v>
      </c>
      <c r="H90" s="30">
        <f t="shared" si="12"/>
        <v>12.751631179085201</v>
      </c>
      <c r="I90" s="35">
        <f t="shared" si="13"/>
        <v>9.4520485367122014</v>
      </c>
      <c r="J90" s="35"/>
      <c r="L90" s="75"/>
      <c r="M90" s="75"/>
    </row>
    <row r="91" spans="1:29">
      <c r="B91" s="17" t="s">
        <v>125</v>
      </c>
      <c r="C91" s="17"/>
      <c r="D91" s="45">
        <f>AVERAGE(D70:D90)</f>
        <v>5.5290909090909102</v>
      </c>
      <c r="E91" s="46">
        <f>AVERAGE(E70:E90)</f>
        <v>1.9890000000000001</v>
      </c>
      <c r="F91" s="18"/>
      <c r="G91" s="43">
        <f>AVERAGE(G70:G90)</f>
        <v>20.841562175352912</v>
      </c>
      <c r="H91" s="17"/>
      <c r="I91" s="43"/>
      <c r="J91" s="43">
        <f>D91*E91</f>
        <v>10.997361818181821</v>
      </c>
      <c r="L91" s="79"/>
      <c r="M91" s="75"/>
    </row>
    <row r="92" spans="1:29">
      <c r="B92" s="72"/>
      <c r="C92" t="s">
        <v>554</v>
      </c>
      <c r="D92">
        <f>STDEV(D70:D80)</f>
        <v>7.2450610136084406E-2</v>
      </c>
      <c r="E92">
        <f>STDEV(E70:E80)</f>
        <v>1.1063453348751457E-2</v>
      </c>
      <c r="F92" s="44"/>
      <c r="G92">
        <f>STDEV(G70:G90)</f>
        <v>0.15454176518577706</v>
      </c>
      <c r="H92" s="72"/>
      <c r="I92" s="44"/>
      <c r="J92">
        <f>STDEV(J70:J80)</f>
        <v>0.15978864135305271</v>
      </c>
      <c r="L92" s="79"/>
      <c r="M92" s="75"/>
    </row>
    <row r="94" spans="1:29">
      <c r="A94" s="4">
        <v>43919</v>
      </c>
      <c r="D94" t="s">
        <v>37</v>
      </c>
      <c r="F94" t="s">
        <v>136</v>
      </c>
      <c r="G94" s="2" t="s">
        <v>45</v>
      </c>
      <c r="H94" s="3">
        <f>164.5-28.3</f>
        <v>136.19999999999999</v>
      </c>
      <c r="I94" s="3" t="s">
        <v>127</v>
      </c>
      <c r="J94" s="23">
        <f>H94/1000</f>
        <v>0.13619999999999999</v>
      </c>
    </row>
    <row r="95" spans="1:29">
      <c r="A95" s="4" t="s">
        <v>415</v>
      </c>
      <c r="D95" t="s">
        <v>38</v>
      </c>
      <c r="F95" t="s">
        <v>137</v>
      </c>
      <c r="G95" s="2" t="s">
        <v>45</v>
      </c>
      <c r="H95" s="3">
        <v>28.3</v>
      </c>
      <c r="I95" s="3" t="s">
        <v>127</v>
      </c>
      <c r="J95" s="23">
        <f>H95/1000</f>
        <v>2.8300000000000002E-2</v>
      </c>
      <c r="L95" t="s">
        <v>416</v>
      </c>
    </row>
    <row r="96" spans="1:29">
      <c r="L96" s="72"/>
      <c r="M96" s="72"/>
    </row>
    <row r="97" spans="2:28">
      <c r="B97" s="42" t="s">
        <v>40</v>
      </c>
      <c r="C97" s="68" t="s">
        <v>40</v>
      </c>
      <c r="D97" s="24" t="s">
        <v>43</v>
      </c>
      <c r="E97" s="25"/>
      <c r="F97" s="20" t="s">
        <v>5</v>
      </c>
      <c r="G97" s="33" t="s">
        <v>5</v>
      </c>
      <c r="H97" s="32" t="s">
        <v>5</v>
      </c>
      <c r="I97" s="33" t="s">
        <v>5</v>
      </c>
      <c r="J97" s="42" t="s">
        <v>131</v>
      </c>
      <c r="L97" s="73"/>
      <c r="M97" s="73"/>
      <c r="Y97" t="s">
        <v>524</v>
      </c>
    </row>
    <row r="98" spans="2:28">
      <c r="B98" s="34" t="s">
        <v>4</v>
      </c>
      <c r="C98" s="26" t="s">
        <v>128</v>
      </c>
      <c r="D98" s="26" t="s">
        <v>41</v>
      </c>
      <c r="E98" s="27" t="s">
        <v>42</v>
      </c>
      <c r="F98" s="22" t="s">
        <v>50</v>
      </c>
      <c r="G98" s="36" t="s">
        <v>51</v>
      </c>
      <c r="H98" s="27" t="s">
        <v>126</v>
      </c>
      <c r="I98" s="37" t="s">
        <v>130</v>
      </c>
      <c r="J98" s="34" t="s">
        <v>46</v>
      </c>
      <c r="L98" s="74"/>
      <c r="M98" s="74"/>
      <c r="Y98">
        <v>1.6500000000000001E-2</v>
      </c>
      <c r="Z98" t="s">
        <v>523</v>
      </c>
    </row>
    <row r="99" spans="2:28">
      <c r="B99" s="53">
        <v>0</v>
      </c>
      <c r="C99" s="28">
        <f>B99*60</f>
        <v>0</v>
      </c>
      <c r="D99" s="28">
        <v>5.74</v>
      </c>
      <c r="E99" s="65">
        <v>1.8740000000000001</v>
      </c>
      <c r="F99" s="44">
        <v>20.564130203748402</v>
      </c>
      <c r="G99" s="35">
        <v>20.311442240062899</v>
      </c>
      <c r="H99" s="29">
        <f>F99-G99</f>
        <v>0.25268796368550284</v>
      </c>
      <c r="I99" s="35">
        <f>F99-$F$99</f>
        <v>0</v>
      </c>
      <c r="J99" s="35">
        <f t="shared" ref="J99:J109" si="15">D99*E99</f>
        <v>10.756760000000002</v>
      </c>
      <c r="L99" s="72"/>
      <c r="M99" s="72"/>
      <c r="Y99" s="5">
        <f>J120</f>
        <v>10.874739669421487</v>
      </c>
      <c r="Z99" t="s">
        <v>520</v>
      </c>
    </row>
    <row r="100" spans="2:28">
      <c r="B100" s="53">
        <f>B99+1</f>
        <v>1</v>
      </c>
      <c r="C100" s="28">
        <f t="shared" ref="C100:C119" si="16">B100*60</f>
        <v>60</v>
      </c>
      <c r="D100" s="28">
        <v>5.77</v>
      </c>
      <c r="E100" s="65">
        <v>1.9159999999999999</v>
      </c>
      <c r="F100" s="44">
        <v>21.458673795131801</v>
      </c>
      <c r="G100" s="35">
        <v>20.395727760613099</v>
      </c>
      <c r="H100" s="29">
        <f t="shared" ref="H100:H119" si="17">F100-G100</f>
        <v>1.0629460345187027</v>
      </c>
      <c r="I100" s="35">
        <f t="shared" ref="I100:I118" si="18">F100-$F$99</f>
        <v>0.89454359138339967</v>
      </c>
      <c r="J100" s="35">
        <f t="shared" si="15"/>
        <v>11.055319999999998</v>
      </c>
      <c r="L100" s="75"/>
      <c r="M100" s="75"/>
      <c r="Y100" s="5">
        <f>J94</f>
        <v>0.13619999999999999</v>
      </c>
      <c r="Z100" t="s">
        <v>521</v>
      </c>
    </row>
    <row r="101" spans="2:28">
      <c r="B101" s="53">
        <f t="shared" ref="B101:B119" si="19">B100+1</f>
        <v>2</v>
      </c>
      <c r="C101" s="28">
        <f t="shared" si="16"/>
        <v>120</v>
      </c>
      <c r="D101" s="28">
        <v>5.77</v>
      </c>
      <c r="E101" s="65">
        <v>1.891</v>
      </c>
      <c r="F101" s="44">
        <v>22.3476923282835</v>
      </c>
      <c r="G101" s="35">
        <v>20.2270996665093</v>
      </c>
      <c r="H101" s="29">
        <f t="shared" si="17"/>
        <v>2.1205926617742001</v>
      </c>
      <c r="I101" s="35">
        <f t="shared" si="18"/>
        <v>1.7835621245350985</v>
      </c>
      <c r="J101" s="35">
        <f t="shared" si="15"/>
        <v>10.911069999999999</v>
      </c>
      <c r="L101" s="75"/>
      <c r="M101" s="75"/>
      <c r="Y101">
        <f>Y99/(Y100*Y98)</f>
        <v>4839.0244602062421</v>
      </c>
      <c r="Z101" t="s">
        <v>132</v>
      </c>
    </row>
    <row r="102" spans="2:28">
      <c r="B102" s="53">
        <f t="shared" si="19"/>
        <v>3</v>
      </c>
      <c r="C102" s="28">
        <f t="shared" si="16"/>
        <v>180</v>
      </c>
      <c r="D102" s="28">
        <v>5.74</v>
      </c>
      <c r="E102" s="65">
        <v>1.895</v>
      </c>
      <c r="F102" s="44">
        <v>23.424754050119301</v>
      </c>
      <c r="G102" s="35">
        <v>20.2270996665093</v>
      </c>
      <c r="H102" s="29">
        <f t="shared" si="17"/>
        <v>3.1976543836100007</v>
      </c>
      <c r="I102" s="35">
        <f t="shared" si="18"/>
        <v>2.8606238463708991</v>
      </c>
      <c r="J102" s="35">
        <f t="shared" si="15"/>
        <v>10.8773</v>
      </c>
      <c r="L102" s="75"/>
      <c r="M102" s="75"/>
    </row>
    <row r="103" spans="2:28">
      <c r="B103" s="53">
        <f t="shared" si="19"/>
        <v>4</v>
      </c>
      <c r="C103" s="28">
        <f t="shared" si="16"/>
        <v>240</v>
      </c>
      <c r="D103" s="28">
        <v>5.77</v>
      </c>
      <c r="E103" s="65">
        <v>1.891</v>
      </c>
      <c r="F103" s="44">
        <v>24.331460873165099</v>
      </c>
      <c r="G103" s="35">
        <v>20.311442240062899</v>
      </c>
      <c r="H103" s="29">
        <f t="shared" si="17"/>
        <v>4.0200186331022003</v>
      </c>
      <c r="I103" s="35">
        <f t="shared" si="18"/>
        <v>3.7673306694166975</v>
      </c>
      <c r="J103" s="35">
        <f t="shared" si="15"/>
        <v>10.911069999999999</v>
      </c>
      <c r="L103" s="75"/>
      <c r="M103" s="75"/>
      <c r="Y103" t="s">
        <v>522</v>
      </c>
    </row>
    <row r="104" spans="2:28">
      <c r="B104" s="53">
        <f t="shared" si="19"/>
        <v>5</v>
      </c>
      <c r="C104" s="28">
        <f t="shared" si="16"/>
        <v>300</v>
      </c>
      <c r="D104" s="28">
        <v>5.72</v>
      </c>
      <c r="E104" s="65">
        <v>1.891</v>
      </c>
      <c r="F104" s="44">
        <v>25.453185107691699</v>
      </c>
      <c r="G104" s="35">
        <v>20.311442240062899</v>
      </c>
      <c r="H104" s="29">
        <f t="shared" si="17"/>
        <v>5.1417428676287997</v>
      </c>
      <c r="I104" s="35">
        <f t="shared" si="18"/>
        <v>4.8890549039432969</v>
      </c>
      <c r="J104" s="35">
        <f t="shared" si="15"/>
        <v>10.816519999999999</v>
      </c>
      <c r="L104" s="75"/>
      <c r="M104" s="75"/>
    </row>
    <row r="105" spans="2:28">
      <c r="B105" s="53">
        <f t="shared" si="19"/>
        <v>6</v>
      </c>
      <c r="C105" s="28">
        <f t="shared" si="16"/>
        <v>360</v>
      </c>
      <c r="D105" s="28">
        <v>5.72</v>
      </c>
      <c r="E105" s="65">
        <v>1.901</v>
      </c>
      <c r="F105" s="44">
        <v>26.407494235866999</v>
      </c>
      <c r="G105" s="35">
        <v>20.311442240062899</v>
      </c>
      <c r="H105" s="29">
        <f t="shared" si="17"/>
        <v>6.0960519958040997</v>
      </c>
      <c r="I105" s="35">
        <f t="shared" si="18"/>
        <v>5.8433640321185969</v>
      </c>
      <c r="J105" s="35">
        <f t="shared" si="15"/>
        <v>10.87372</v>
      </c>
      <c r="L105" s="75"/>
      <c r="M105" s="75"/>
      <c r="Y105" t="s">
        <v>540</v>
      </c>
    </row>
    <row r="106" spans="2:28">
      <c r="B106" s="53">
        <f t="shared" si="19"/>
        <v>7</v>
      </c>
      <c r="C106" s="28">
        <f t="shared" si="16"/>
        <v>420</v>
      </c>
      <c r="D106" s="28">
        <v>5.71</v>
      </c>
      <c r="E106" s="65">
        <v>1.903</v>
      </c>
      <c r="F106" s="44">
        <v>27.468373208828702</v>
      </c>
      <c r="G106" s="35">
        <v>20.283334419841001</v>
      </c>
      <c r="H106" s="29">
        <f t="shared" si="17"/>
        <v>7.1850387889877005</v>
      </c>
      <c r="I106" s="35">
        <f t="shared" si="18"/>
        <v>6.9042430050802999</v>
      </c>
      <c r="J106" s="35">
        <f t="shared" si="15"/>
        <v>10.86613</v>
      </c>
      <c r="L106" s="75"/>
      <c r="M106" s="75"/>
      <c r="Y106">
        <f>Y98</f>
        <v>1.6500000000000001E-2</v>
      </c>
      <c r="Z106" t="s">
        <v>523</v>
      </c>
    </row>
    <row r="107" spans="2:28">
      <c r="B107" s="53">
        <f t="shared" si="19"/>
        <v>8</v>
      </c>
      <c r="C107" s="28">
        <f t="shared" si="16"/>
        <v>480</v>
      </c>
      <c r="D107" s="28">
        <v>5.72</v>
      </c>
      <c r="E107" s="65">
        <v>1.903</v>
      </c>
      <c r="F107" s="44">
        <v>28.364766174268301</v>
      </c>
      <c r="G107" s="35">
        <v>20.339543721086802</v>
      </c>
      <c r="H107" s="29">
        <f t="shared" si="17"/>
        <v>8.0252224531814988</v>
      </c>
      <c r="I107" s="35">
        <f t="shared" si="18"/>
        <v>7.8006359705198989</v>
      </c>
      <c r="J107" s="35">
        <f t="shared" si="15"/>
        <v>10.885159999999999</v>
      </c>
      <c r="L107" s="75"/>
      <c r="M107" s="75"/>
      <c r="Y107" s="5">
        <f>Y99</f>
        <v>10.874739669421487</v>
      </c>
      <c r="Z107" t="s">
        <v>520</v>
      </c>
    </row>
    <row r="108" spans="2:28">
      <c r="B108" s="53">
        <f t="shared" si="19"/>
        <v>9</v>
      </c>
      <c r="C108" s="28">
        <f t="shared" si="16"/>
        <v>540</v>
      </c>
      <c r="D108" s="28">
        <v>5.72</v>
      </c>
      <c r="E108" s="65">
        <v>1.8939999999999999</v>
      </c>
      <c r="F108" s="44">
        <v>29.3692735087511</v>
      </c>
      <c r="G108" s="35">
        <v>20.339543721086802</v>
      </c>
      <c r="H108" s="29">
        <f t="shared" si="17"/>
        <v>9.0297297876642979</v>
      </c>
      <c r="I108" s="35">
        <f t="shared" si="18"/>
        <v>8.8051433050026979</v>
      </c>
      <c r="J108" s="35">
        <f t="shared" si="15"/>
        <v>10.833679999999999</v>
      </c>
      <c r="L108" s="75"/>
      <c r="M108" s="75"/>
      <c r="Y108" s="84">
        <f>J94</f>
        <v>0.13619999999999999</v>
      </c>
      <c r="Z108" t="s">
        <v>521</v>
      </c>
    </row>
    <row r="109" spans="2:28">
      <c r="B109" s="53">
        <f t="shared" si="19"/>
        <v>10</v>
      </c>
      <c r="C109" s="28">
        <f t="shared" si="16"/>
        <v>600</v>
      </c>
      <c r="D109" s="28">
        <v>5.73</v>
      </c>
      <c r="E109" s="65">
        <v>1.891</v>
      </c>
      <c r="F109" s="44">
        <v>30.3469111711109</v>
      </c>
      <c r="G109" s="35">
        <v>20.479956869159299</v>
      </c>
      <c r="H109" s="29">
        <f t="shared" si="17"/>
        <v>9.8669543019516013</v>
      </c>
      <c r="I109" s="35">
        <f t="shared" si="18"/>
        <v>9.7827809673624984</v>
      </c>
      <c r="J109" s="35">
        <f t="shared" si="15"/>
        <v>10.835430000000001</v>
      </c>
      <c r="L109" s="75"/>
      <c r="M109" s="75"/>
      <c r="Y109" s="84">
        <f>J95</f>
        <v>2.8300000000000002E-2</v>
      </c>
      <c r="Z109" t="s">
        <v>541</v>
      </c>
      <c r="AB109" t="s">
        <v>542</v>
      </c>
    </row>
    <row r="110" spans="2:28">
      <c r="B110" s="53">
        <f t="shared" si="19"/>
        <v>11</v>
      </c>
      <c r="C110" s="28">
        <f t="shared" si="16"/>
        <v>660</v>
      </c>
      <c r="D110" s="28"/>
      <c r="E110" s="29"/>
      <c r="F110" s="44">
        <v>30.618638463744901</v>
      </c>
      <c r="G110" s="35">
        <v>20.676275654385801</v>
      </c>
      <c r="H110" s="29">
        <f t="shared" si="17"/>
        <v>9.9423628093590999</v>
      </c>
      <c r="I110" s="35">
        <f t="shared" si="18"/>
        <v>10.054508259996499</v>
      </c>
      <c r="J110" s="35"/>
      <c r="L110" s="75"/>
      <c r="M110" s="75"/>
      <c r="Y110">
        <f>$T$5</f>
        <v>895</v>
      </c>
      <c r="Z110" t="s">
        <v>133</v>
      </c>
    </row>
    <row r="111" spans="2:28">
      <c r="B111" s="53">
        <f t="shared" si="19"/>
        <v>12</v>
      </c>
      <c r="C111" s="28">
        <f t="shared" si="16"/>
        <v>720</v>
      </c>
      <c r="D111" s="28"/>
      <c r="E111" s="29"/>
      <c r="F111" s="44">
        <v>30.645816566316199</v>
      </c>
      <c r="G111" s="35">
        <v>20.676275654385801</v>
      </c>
      <c r="H111" s="29">
        <f t="shared" si="17"/>
        <v>9.9695409119303982</v>
      </c>
      <c r="I111" s="35">
        <f t="shared" si="18"/>
        <v>10.081686362567797</v>
      </c>
      <c r="J111" s="35"/>
      <c r="L111" s="75"/>
      <c r="M111" s="75"/>
      <c r="Y111" s="14">
        <f>(Y107-Y106*Y109*Y110)/(Y106*Y108)</f>
        <v>4653.0589682826003</v>
      </c>
      <c r="Z111" t="s">
        <v>132</v>
      </c>
    </row>
    <row r="112" spans="2:28">
      <c r="B112" s="53">
        <f t="shared" si="19"/>
        <v>13</v>
      </c>
      <c r="C112" s="28">
        <f t="shared" si="16"/>
        <v>780</v>
      </c>
      <c r="D112" s="28"/>
      <c r="E112" s="29"/>
      <c r="F112" s="44">
        <v>30.5371102639687</v>
      </c>
      <c r="G112" s="35">
        <v>20.648248399510798</v>
      </c>
      <c r="H112" s="29">
        <f t="shared" si="17"/>
        <v>9.8888618644579012</v>
      </c>
      <c r="I112" s="35">
        <f t="shared" si="18"/>
        <v>9.9729800602202978</v>
      </c>
      <c r="J112" s="35"/>
      <c r="L112" s="75"/>
      <c r="M112" s="75"/>
    </row>
    <row r="113" spans="1:13">
      <c r="B113" s="53">
        <f t="shared" si="19"/>
        <v>14</v>
      </c>
      <c r="C113" s="28">
        <f t="shared" si="16"/>
        <v>840</v>
      </c>
      <c r="D113" s="28"/>
      <c r="E113" s="29"/>
      <c r="F113" s="44">
        <v>30.428419593100099</v>
      </c>
      <c r="G113" s="35">
        <v>20.592175697590999</v>
      </c>
      <c r="H113" s="29">
        <f t="shared" si="17"/>
        <v>9.8362438955090994</v>
      </c>
      <c r="I113" s="35">
        <f t="shared" si="18"/>
        <v>9.864289389351697</v>
      </c>
      <c r="J113" s="35"/>
      <c r="L113" s="75"/>
      <c r="M113" s="75"/>
    </row>
    <row r="114" spans="1:13">
      <c r="B114" s="53">
        <f t="shared" si="19"/>
        <v>15</v>
      </c>
      <c r="C114" s="28">
        <f t="shared" si="16"/>
        <v>900</v>
      </c>
      <c r="D114" s="28"/>
      <c r="E114" s="29"/>
      <c r="F114" s="44">
        <v>30.401249235924698</v>
      </c>
      <c r="G114" s="35">
        <v>20.648248399510798</v>
      </c>
      <c r="H114" s="29">
        <f t="shared" si="17"/>
        <v>9.7530008364139</v>
      </c>
      <c r="I114" s="35">
        <f t="shared" si="18"/>
        <v>9.8371190321762967</v>
      </c>
      <c r="J114" s="35"/>
      <c r="L114" s="75"/>
      <c r="M114" s="75"/>
    </row>
    <row r="115" spans="1:13">
      <c r="B115" s="53">
        <f t="shared" si="19"/>
        <v>16</v>
      </c>
      <c r="C115" s="28">
        <f t="shared" si="16"/>
        <v>960</v>
      </c>
      <c r="D115" s="28"/>
      <c r="E115" s="29"/>
      <c r="F115" s="44">
        <v>30.5371102639687</v>
      </c>
      <c r="G115" s="35">
        <v>20.620215088373001</v>
      </c>
      <c r="H115" s="29">
        <f t="shared" si="17"/>
        <v>9.9168951755956982</v>
      </c>
      <c r="I115" s="35">
        <f t="shared" si="18"/>
        <v>9.9729800602202978</v>
      </c>
      <c r="J115" s="35"/>
      <c r="L115" s="75"/>
      <c r="M115" s="75"/>
    </row>
    <row r="116" spans="1:13">
      <c r="B116" s="53">
        <f t="shared" si="19"/>
        <v>17</v>
      </c>
      <c r="C116" s="28">
        <f t="shared" si="16"/>
        <v>1020</v>
      </c>
      <c r="D116" s="28"/>
      <c r="E116" s="29"/>
      <c r="F116" s="44">
        <v>30.292576521737999</v>
      </c>
      <c r="G116" s="35">
        <v>20.592175697590999</v>
      </c>
      <c r="H116" s="29">
        <f t="shared" si="17"/>
        <v>9.7004008241469997</v>
      </c>
      <c r="I116" s="35">
        <f t="shared" si="18"/>
        <v>9.7284463179895972</v>
      </c>
      <c r="J116" s="35"/>
      <c r="L116" s="75"/>
      <c r="M116" s="75"/>
    </row>
    <row r="117" spans="1:13">
      <c r="B117" s="53">
        <f t="shared" si="19"/>
        <v>18</v>
      </c>
      <c r="C117" s="28">
        <f t="shared" si="16"/>
        <v>1080</v>
      </c>
      <c r="D117" s="28"/>
      <c r="E117" s="29"/>
      <c r="F117" s="44">
        <v>30.1839169062631</v>
      </c>
      <c r="G117" s="35">
        <v>20.620215088373001</v>
      </c>
      <c r="H117" s="29">
        <f t="shared" si="17"/>
        <v>9.5637018178900988</v>
      </c>
      <c r="I117" s="35">
        <f t="shared" si="18"/>
        <v>9.6197867025146984</v>
      </c>
      <c r="J117" s="35"/>
      <c r="L117" s="75"/>
      <c r="M117" s="75"/>
    </row>
    <row r="118" spans="1:13">
      <c r="B118" s="53">
        <f t="shared" si="19"/>
        <v>19</v>
      </c>
      <c r="C118" s="28">
        <f t="shared" si="16"/>
        <v>1140</v>
      </c>
      <c r="D118" s="28"/>
      <c r="E118" s="29"/>
      <c r="F118" s="44">
        <v>30.048109090896901</v>
      </c>
      <c r="G118" s="35">
        <v>20.676275654385801</v>
      </c>
      <c r="H118" s="29">
        <f t="shared" si="17"/>
        <v>9.3718334365110998</v>
      </c>
      <c r="I118" s="35">
        <f t="shared" si="18"/>
        <v>9.4839788871484991</v>
      </c>
      <c r="J118" s="35"/>
      <c r="L118" s="75"/>
      <c r="M118" s="75"/>
    </row>
    <row r="119" spans="1:13">
      <c r="B119" s="34">
        <f t="shared" si="19"/>
        <v>20</v>
      </c>
      <c r="C119" s="26">
        <f t="shared" si="16"/>
        <v>1200</v>
      </c>
      <c r="D119" s="28"/>
      <c r="E119" s="29"/>
      <c r="F119" s="22">
        <v>30.020949578935699</v>
      </c>
      <c r="G119" s="36">
        <v>20.760321314720201</v>
      </c>
      <c r="H119" s="30">
        <f t="shared" si="17"/>
        <v>9.260628264215498</v>
      </c>
      <c r="I119" s="35" t="s">
        <v>566</v>
      </c>
      <c r="J119" s="35"/>
      <c r="L119" s="75"/>
      <c r="M119" s="75"/>
    </row>
    <row r="120" spans="1:13">
      <c r="B120" s="17" t="s">
        <v>125</v>
      </c>
      <c r="C120" s="17"/>
      <c r="D120" s="45">
        <f>AVERAGE(D99:D119)</f>
        <v>5.7372727272727273</v>
      </c>
      <c r="E120" s="66">
        <f>AVERAGE(E99:E119)</f>
        <v>1.8954545454545455</v>
      </c>
      <c r="F120" s="18"/>
      <c r="G120" s="43">
        <f>AVERAGE(G99:G119)</f>
        <v>20.478500068280216</v>
      </c>
      <c r="H120" s="17"/>
      <c r="I120" s="43"/>
      <c r="J120" s="43">
        <f>D120*E120</f>
        <v>10.874739669421487</v>
      </c>
      <c r="L120" s="79"/>
      <c r="M120" s="75"/>
    </row>
    <row r="121" spans="1:13">
      <c r="C121" t="s">
        <v>554</v>
      </c>
      <c r="D121">
        <f>STDEV(D99:D109)</f>
        <v>2.2843339988236764E-2</v>
      </c>
      <c r="E121">
        <f>STDEV(E99:E109)</f>
        <v>1.0529611924127432E-2</v>
      </c>
      <c r="G121">
        <f>STDEV(G99:G119)</f>
        <v>0.1791656610144873</v>
      </c>
      <c r="J121">
        <f>STDEV(J99:J109)</f>
        <v>7.481926567645214E-2</v>
      </c>
      <c r="L121" s="72"/>
      <c r="M121" s="72"/>
    </row>
    <row r="122" spans="1:13">
      <c r="L122" s="72"/>
      <c r="M122" s="72"/>
    </row>
    <row r="123" spans="1:13">
      <c r="A123" s="4">
        <v>43919</v>
      </c>
      <c r="D123" t="s">
        <v>37</v>
      </c>
      <c r="F123" t="s">
        <v>136</v>
      </c>
      <c r="G123" s="2" t="s">
        <v>45</v>
      </c>
      <c r="H123" s="3">
        <f>186.1-44.8</f>
        <v>141.30000000000001</v>
      </c>
      <c r="I123" s="3" t="s">
        <v>127</v>
      </c>
      <c r="J123" s="23">
        <f>H123/1000</f>
        <v>0.14130000000000001</v>
      </c>
    </row>
    <row r="124" spans="1:13">
      <c r="A124" s="4" t="s">
        <v>451</v>
      </c>
      <c r="D124" t="s">
        <v>38</v>
      </c>
      <c r="F124" t="s">
        <v>137</v>
      </c>
      <c r="G124" s="2" t="s">
        <v>45</v>
      </c>
      <c r="H124" s="3">
        <v>29.1</v>
      </c>
      <c r="I124" s="3" t="s">
        <v>127</v>
      </c>
      <c r="J124" s="23">
        <f>H124/1000</f>
        <v>2.9100000000000001E-2</v>
      </c>
      <c r="L124" t="s">
        <v>452</v>
      </c>
    </row>
    <row r="126" spans="1:13">
      <c r="B126" s="42" t="s">
        <v>40</v>
      </c>
      <c r="C126" s="68" t="s">
        <v>40</v>
      </c>
      <c r="D126" s="24" t="s">
        <v>43</v>
      </c>
      <c r="E126" s="25"/>
      <c r="F126" s="20" t="s">
        <v>5</v>
      </c>
      <c r="G126" s="33" t="s">
        <v>5</v>
      </c>
      <c r="H126" s="32" t="s">
        <v>5</v>
      </c>
      <c r="I126" s="33" t="s">
        <v>5</v>
      </c>
      <c r="J126" s="42" t="s">
        <v>131</v>
      </c>
      <c r="L126" s="73"/>
      <c r="M126" s="73"/>
    </row>
    <row r="127" spans="1:13">
      <c r="B127" s="34" t="s">
        <v>4</v>
      </c>
      <c r="C127" s="26" t="s">
        <v>128</v>
      </c>
      <c r="D127" s="26" t="s">
        <v>41</v>
      </c>
      <c r="E127" s="27" t="s">
        <v>42</v>
      </c>
      <c r="F127" s="22" t="s">
        <v>50</v>
      </c>
      <c r="G127" s="36" t="s">
        <v>51</v>
      </c>
      <c r="H127" s="27" t="s">
        <v>126</v>
      </c>
      <c r="I127" s="37" t="s">
        <v>130</v>
      </c>
      <c r="J127" s="34" t="s">
        <v>46</v>
      </c>
      <c r="L127" s="74"/>
      <c r="M127" s="74"/>
    </row>
    <row r="128" spans="1:13">
      <c r="B128" s="53">
        <v>0</v>
      </c>
      <c r="C128" s="28">
        <f>B128*60</f>
        <v>0</v>
      </c>
      <c r="D128" s="28"/>
      <c r="E128" s="65"/>
      <c r="F128" s="44">
        <v>52.523085448382403</v>
      </c>
      <c r="G128" s="35">
        <v>21.792663932442601</v>
      </c>
      <c r="H128" s="29">
        <f>F128-G128</f>
        <v>30.730421515939803</v>
      </c>
      <c r="I128" s="35">
        <f>F128-$H$12</f>
        <v>31.453085448382403</v>
      </c>
      <c r="J128" s="35"/>
      <c r="L128" s="72"/>
      <c r="M128" s="72"/>
    </row>
    <row r="129" spans="2:13">
      <c r="B129" s="53">
        <f>B128+1</f>
        <v>1</v>
      </c>
      <c r="C129" s="28">
        <f t="shared" ref="C129:C148" si="20">B129*60</f>
        <v>60</v>
      </c>
      <c r="D129" s="28"/>
      <c r="E129" s="65"/>
      <c r="F129" s="44">
        <v>52.119496479672698</v>
      </c>
      <c r="G129" s="35">
        <v>21.570088224156301</v>
      </c>
      <c r="H129" s="29">
        <f t="shared" ref="H129:H148" si="21">F129-G129</f>
        <v>30.549408255516397</v>
      </c>
      <c r="I129" s="35">
        <f t="shared" ref="I129:I148" si="22">F129-$H$12</f>
        <v>31.049496479672698</v>
      </c>
      <c r="J129" s="35"/>
      <c r="L129" s="75"/>
      <c r="M129" s="75"/>
    </row>
    <row r="130" spans="2:13">
      <c r="B130" s="53">
        <f t="shared" ref="B130:B148" si="23">B129+1</f>
        <v>2</v>
      </c>
      <c r="C130" s="28">
        <f t="shared" si="20"/>
        <v>120</v>
      </c>
      <c r="D130" s="28"/>
      <c r="E130" s="65"/>
      <c r="F130" s="44">
        <v>51.652103224422298</v>
      </c>
      <c r="G130" s="35">
        <v>21.319284249159399</v>
      </c>
      <c r="H130" s="29">
        <f t="shared" si="21"/>
        <v>30.332818975262899</v>
      </c>
      <c r="I130" s="35">
        <f t="shared" si="22"/>
        <v>30.582103224422298</v>
      </c>
      <c r="J130" s="35"/>
      <c r="L130" s="75"/>
      <c r="M130" s="75"/>
    </row>
    <row r="131" spans="2:13">
      <c r="B131" s="53">
        <f t="shared" si="23"/>
        <v>3</v>
      </c>
      <c r="C131" s="28">
        <f t="shared" si="20"/>
        <v>180</v>
      </c>
      <c r="D131" s="28"/>
      <c r="E131" s="65"/>
      <c r="F131" s="44">
        <v>51.254363996455602</v>
      </c>
      <c r="G131" s="35">
        <v>21.235584637620001</v>
      </c>
      <c r="H131" s="29">
        <f t="shared" si="21"/>
        <v>30.018779358835602</v>
      </c>
      <c r="I131" s="35">
        <f t="shared" si="22"/>
        <v>30.184363996455602</v>
      </c>
      <c r="J131" s="35"/>
      <c r="L131" s="75"/>
      <c r="M131" s="75"/>
    </row>
    <row r="132" spans="2:13">
      <c r="B132" s="53">
        <f t="shared" si="23"/>
        <v>4</v>
      </c>
      <c r="C132" s="28">
        <f t="shared" si="20"/>
        <v>240</v>
      </c>
      <c r="D132" s="28"/>
      <c r="E132" s="65"/>
      <c r="F132" s="44">
        <v>50.859212409982803</v>
      </c>
      <c r="G132" s="35">
        <v>21.151834867531001</v>
      </c>
      <c r="H132" s="29">
        <f t="shared" si="21"/>
        <v>29.707377542451802</v>
      </c>
      <c r="I132" s="35">
        <f t="shared" si="22"/>
        <v>29.789212409982802</v>
      </c>
      <c r="J132" s="35"/>
      <c r="L132" s="75"/>
      <c r="M132" s="75"/>
    </row>
    <row r="133" spans="2:13">
      <c r="B133" s="53">
        <f t="shared" si="23"/>
        <v>5</v>
      </c>
      <c r="C133" s="28">
        <f t="shared" si="20"/>
        <v>300</v>
      </c>
      <c r="D133" s="28"/>
      <c r="E133" s="65"/>
      <c r="F133" s="44">
        <v>50.5645057311689</v>
      </c>
      <c r="G133" s="35">
        <v>21.207673650983001</v>
      </c>
      <c r="H133" s="29">
        <f t="shared" si="21"/>
        <v>29.3568320801859</v>
      </c>
      <c r="I133" s="35">
        <f t="shared" si="22"/>
        <v>29.4945057311689</v>
      </c>
      <c r="J133" s="35"/>
      <c r="L133" s="75"/>
      <c r="M133" s="75"/>
    </row>
    <row r="134" spans="2:13">
      <c r="B134" s="53">
        <f t="shared" si="23"/>
        <v>6</v>
      </c>
      <c r="C134" s="28">
        <f t="shared" si="20"/>
        <v>360</v>
      </c>
      <c r="D134" s="28"/>
      <c r="E134" s="65"/>
      <c r="F134" s="44">
        <v>50.141263234729102</v>
      </c>
      <c r="G134" s="35">
        <v>21.291389914082998</v>
      </c>
      <c r="H134" s="29">
        <f t="shared" si="21"/>
        <v>28.849873320646104</v>
      </c>
      <c r="I134" s="35">
        <f t="shared" si="22"/>
        <v>29.071263234729102</v>
      </c>
      <c r="J134" s="35"/>
      <c r="L134" s="75"/>
      <c r="M134" s="75"/>
    </row>
    <row r="135" spans="2:13">
      <c r="B135" s="53">
        <f t="shared" si="23"/>
        <v>7</v>
      </c>
      <c r="C135" s="28">
        <f t="shared" si="20"/>
        <v>420</v>
      </c>
      <c r="D135" s="28"/>
      <c r="E135" s="65"/>
      <c r="F135" s="44">
        <v>49.817612099748999</v>
      </c>
      <c r="G135" s="35">
        <v>21.207673650983001</v>
      </c>
      <c r="H135" s="29">
        <f t="shared" si="21"/>
        <v>28.609938448765998</v>
      </c>
      <c r="I135" s="35">
        <f t="shared" si="22"/>
        <v>28.747612099748999</v>
      </c>
      <c r="J135" s="35"/>
      <c r="L135" s="75"/>
      <c r="M135" s="75"/>
    </row>
    <row r="136" spans="2:13">
      <c r="B136" s="53">
        <f t="shared" si="23"/>
        <v>8</v>
      </c>
      <c r="C136" s="28">
        <f t="shared" si="20"/>
        <v>480</v>
      </c>
      <c r="D136" s="28"/>
      <c r="E136" s="65"/>
      <c r="F136" s="44">
        <v>49.463476059190597</v>
      </c>
      <c r="G136" s="35">
        <v>21.151834867531001</v>
      </c>
      <c r="H136" s="29">
        <f t="shared" si="21"/>
        <v>28.311641191659596</v>
      </c>
      <c r="I136" s="35">
        <f t="shared" si="22"/>
        <v>28.393476059190597</v>
      </c>
      <c r="J136" s="35"/>
      <c r="L136" s="75"/>
      <c r="M136" s="75"/>
    </row>
    <row r="137" spans="2:13">
      <c r="B137" s="53">
        <f t="shared" si="23"/>
        <v>9</v>
      </c>
      <c r="C137" s="28">
        <f t="shared" si="20"/>
        <v>540</v>
      </c>
      <c r="D137" s="28"/>
      <c r="E137" s="65"/>
      <c r="F137" s="44">
        <v>49.111263400354098</v>
      </c>
      <c r="G137" s="35">
        <v>21.068034325834098</v>
      </c>
      <c r="H137" s="29">
        <f t="shared" si="21"/>
        <v>28.043229074519999</v>
      </c>
      <c r="I137" s="35">
        <f t="shared" si="22"/>
        <v>28.041263400354097</v>
      </c>
      <c r="J137" s="35"/>
      <c r="L137" s="75"/>
      <c r="M137" s="75"/>
    </row>
    <row r="138" spans="2:13">
      <c r="B138" s="53">
        <f t="shared" si="23"/>
        <v>10</v>
      </c>
      <c r="C138" s="28">
        <f t="shared" si="20"/>
        <v>600</v>
      </c>
      <c r="D138" s="28"/>
      <c r="E138" s="65"/>
      <c r="F138" s="44">
        <v>48.919941325696897</v>
      </c>
      <c r="G138" s="35">
        <v>21.123907025272</v>
      </c>
      <c r="H138" s="29">
        <f t="shared" si="21"/>
        <v>27.796034300424896</v>
      </c>
      <c r="I138" s="35">
        <f t="shared" si="22"/>
        <v>27.849941325696896</v>
      </c>
      <c r="J138" s="35"/>
      <c r="L138" s="75"/>
      <c r="M138" s="75"/>
    </row>
    <row r="139" spans="2:13">
      <c r="B139" s="53">
        <f t="shared" si="23"/>
        <v>11</v>
      </c>
      <c r="C139" s="28">
        <f t="shared" si="20"/>
        <v>660</v>
      </c>
      <c r="D139" s="28"/>
      <c r="E139" s="29"/>
      <c r="F139" s="44">
        <v>48.570609596352199</v>
      </c>
      <c r="G139" s="35">
        <v>21.068034325834098</v>
      </c>
      <c r="H139" s="29">
        <f t="shared" si="21"/>
        <v>27.502575270518101</v>
      </c>
      <c r="I139" s="35">
        <f t="shared" si="22"/>
        <v>27.500609596352199</v>
      </c>
      <c r="J139" s="35"/>
      <c r="L139" s="75"/>
      <c r="M139" s="75"/>
    </row>
    <row r="140" spans="2:13">
      <c r="B140" s="53">
        <f t="shared" si="23"/>
        <v>12</v>
      </c>
      <c r="C140" s="28">
        <f t="shared" si="20"/>
        <v>720</v>
      </c>
      <c r="D140" s="28"/>
      <c r="E140" s="29"/>
      <c r="F140" s="44">
        <v>48.4124222933021</v>
      </c>
      <c r="G140" s="35">
        <v>21.095973518974201</v>
      </c>
      <c r="H140" s="29">
        <f t="shared" si="21"/>
        <v>27.316448774327899</v>
      </c>
      <c r="I140" s="35">
        <f t="shared" si="22"/>
        <v>27.3424222933021</v>
      </c>
      <c r="J140" s="35"/>
      <c r="L140" s="75"/>
      <c r="M140" s="75"/>
    </row>
    <row r="141" spans="2:13">
      <c r="B141" s="53">
        <f t="shared" si="23"/>
        <v>13</v>
      </c>
      <c r="C141" s="28">
        <f t="shared" si="20"/>
        <v>780</v>
      </c>
      <c r="D141" s="28"/>
      <c r="E141" s="29"/>
      <c r="F141" s="44">
        <v>48.097150696738801</v>
      </c>
      <c r="G141" s="35">
        <v>21.068034325834098</v>
      </c>
      <c r="H141" s="29">
        <f t="shared" si="21"/>
        <v>27.029116370904703</v>
      </c>
      <c r="I141" s="35">
        <f t="shared" si="22"/>
        <v>27.027150696738801</v>
      </c>
      <c r="J141" s="35"/>
      <c r="L141" s="75"/>
      <c r="M141" s="75"/>
    </row>
    <row r="142" spans="2:13">
      <c r="B142" s="53">
        <f t="shared" si="23"/>
        <v>14</v>
      </c>
      <c r="C142" s="28">
        <f t="shared" si="20"/>
        <v>840</v>
      </c>
      <c r="D142" s="28"/>
      <c r="E142" s="29"/>
      <c r="F142" s="44">
        <v>47.814641247294702</v>
      </c>
      <c r="G142" s="35">
        <v>21.068034325834098</v>
      </c>
      <c r="H142" s="29">
        <f t="shared" si="21"/>
        <v>26.746606921460604</v>
      </c>
      <c r="I142" s="35">
        <f t="shared" si="22"/>
        <v>26.744641247294702</v>
      </c>
      <c r="J142" s="35"/>
      <c r="L142" s="75"/>
      <c r="M142" s="75"/>
    </row>
    <row r="143" spans="2:13">
      <c r="B143" s="53">
        <f t="shared" si="23"/>
        <v>15</v>
      </c>
      <c r="C143" s="28">
        <f t="shared" si="20"/>
        <v>900</v>
      </c>
      <c r="D143" s="28"/>
      <c r="E143" s="29"/>
      <c r="F143" s="44">
        <v>47.595704872444102</v>
      </c>
      <c r="G143" s="35">
        <v>21.068034325834098</v>
      </c>
      <c r="H143" s="29">
        <f t="shared" si="21"/>
        <v>26.527670546610004</v>
      </c>
      <c r="I143" s="35">
        <f t="shared" si="22"/>
        <v>26.525704872444102</v>
      </c>
      <c r="J143" s="35"/>
      <c r="L143" s="75"/>
      <c r="M143" s="75"/>
    </row>
    <row r="144" spans="2:13">
      <c r="B144" s="53">
        <f t="shared" si="23"/>
        <v>16</v>
      </c>
      <c r="C144" s="28">
        <f t="shared" si="20"/>
        <v>960</v>
      </c>
      <c r="D144" s="28"/>
      <c r="E144" s="29"/>
      <c r="F144" s="44">
        <v>47.284119189677199</v>
      </c>
      <c r="G144" s="35">
        <v>21.012138787648301</v>
      </c>
      <c r="H144" s="29">
        <f t="shared" si="21"/>
        <v>26.271980402028898</v>
      </c>
      <c r="I144" s="35">
        <f t="shared" si="22"/>
        <v>26.214119189677199</v>
      </c>
      <c r="J144" s="35"/>
      <c r="L144" s="75"/>
      <c r="M144" s="75"/>
    </row>
    <row r="145" spans="2:16">
      <c r="B145" s="53">
        <f t="shared" si="23"/>
        <v>17</v>
      </c>
      <c r="C145" s="28">
        <f t="shared" si="20"/>
        <v>1020</v>
      </c>
      <c r="D145" s="28"/>
      <c r="E145" s="29"/>
      <c r="F145" s="44">
        <v>46.973894319034898</v>
      </c>
      <c r="G145" s="35">
        <v>21.0400894230152</v>
      </c>
      <c r="H145" s="29">
        <f t="shared" si="21"/>
        <v>25.933804896019698</v>
      </c>
      <c r="I145" s="35">
        <f t="shared" si="22"/>
        <v>25.903894319034897</v>
      </c>
      <c r="J145" s="35"/>
      <c r="L145" s="75"/>
      <c r="M145" s="75"/>
    </row>
    <row r="146" spans="2:16">
      <c r="B146" s="53">
        <f t="shared" si="23"/>
        <v>18</v>
      </c>
      <c r="C146" s="28">
        <f t="shared" si="20"/>
        <v>1080</v>
      </c>
      <c r="D146" s="28"/>
      <c r="E146" s="29"/>
      <c r="F146" s="44">
        <v>46.757530145897498</v>
      </c>
      <c r="G146" s="35">
        <v>21.012138787648301</v>
      </c>
      <c r="H146" s="29">
        <f t="shared" si="21"/>
        <v>25.745391358249197</v>
      </c>
      <c r="I146" s="35">
        <f t="shared" si="22"/>
        <v>25.687530145897497</v>
      </c>
      <c r="J146" s="35"/>
      <c r="L146" s="75"/>
      <c r="M146" s="75"/>
    </row>
    <row r="147" spans="2:16">
      <c r="B147" s="53">
        <f t="shared" si="23"/>
        <v>19</v>
      </c>
      <c r="C147" s="28">
        <f t="shared" si="20"/>
        <v>1140</v>
      </c>
      <c r="D147" s="28"/>
      <c r="E147" s="29"/>
      <c r="F147" s="44">
        <v>46.480288674791503</v>
      </c>
      <c r="G147" s="35">
        <v>21.095973518974201</v>
      </c>
      <c r="H147" s="29">
        <f t="shared" si="21"/>
        <v>25.384315155817301</v>
      </c>
      <c r="I147" s="35">
        <f t="shared" si="22"/>
        <v>25.410288674791502</v>
      </c>
      <c r="J147" s="35"/>
      <c r="L147" s="75"/>
      <c r="M147" s="75"/>
    </row>
    <row r="148" spans="2:16">
      <c r="B148" s="34">
        <f t="shared" si="23"/>
        <v>20</v>
      </c>
      <c r="C148" s="26">
        <f t="shared" si="20"/>
        <v>1200</v>
      </c>
      <c r="D148" s="28"/>
      <c r="E148" s="29"/>
      <c r="F148" s="22">
        <v>46.173459785352001</v>
      </c>
      <c r="G148" s="36">
        <v>21.068034325834098</v>
      </c>
      <c r="H148" s="30">
        <f t="shared" si="21"/>
        <v>25.105425459517903</v>
      </c>
      <c r="I148" s="36">
        <f t="shared" si="22"/>
        <v>25.103459785352001</v>
      </c>
      <c r="J148" s="35"/>
      <c r="L148" s="75"/>
      <c r="M148" s="75"/>
    </row>
    <row r="149" spans="2:16">
      <c r="B149" s="17" t="s">
        <v>125</v>
      </c>
      <c r="C149" s="17"/>
      <c r="D149" s="45"/>
      <c r="E149" s="66"/>
      <c r="F149" s="18"/>
      <c r="G149" s="43">
        <f>AVERAGE(G128:G148)</f>
        <v>21.176974048144103</v>
      </c>
      <c r="H149" s="17"/>
      <c r="I149" s="43">
        <f>I148</f>
        <v>25.103459785352001</v>
      </c>
      <c r="J149" s="43"/>
      <c r="L149" s="79"/>
      <c r="M149" s="75"/>
      <c r="P149" t="s">
        <v>536</v>
      </c>
    </row>
    <row r="150" spans="2:16">
      <c r="C150" t="s">
        <v>554</v>
      </c>
      <c r="H150">
        <f>STDEV(H128:H148)</f>
        <v>1.7635476252989468</v>
      </c>
      <c r="I150"/>
    </row>
  </sheetData>
  <pageMargins left="0.7" right="0.7" top="0.75" bottom="0.75" header="0.3" footer="0.3"/>
  <pageSetup paperSize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EE0BB-0621-4F55-AF2D-BED2DB7F922A}">
  <dimension ref="A1"/>
  <sheetViews>
    <sheetView workbookViewId="0">
      <selection activeCell="M92" sqref="M92"/>
    </sheetView>
  </sheetViews>
  <sheetFormatPr defaultRowHeight="14.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5EFD8-E5C7-44FB-B504-3688561102E8}">
  <dimension ref="A1:O904"/>
  <sheetViews>
    <sheetView workbookViewId="0">
      <selection activeCell="K28" sqref="K28"/>
    </sheetView>
  </sheetViews>
  <sheetFormatPr defaultRowHeight="14.5"/>
  <cols>
    <col min="1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  <c r="E2" t="s">
        <v>139</v>
      </c>
      <c r="F2" s="70" t="s">
        <v>491</v>
      </c>
      <c r="G2" s="59" t="s">
        <v>3</v>
      </c>
    </row>
    <row r="3" spans="1:7">
      <c r="A3" s="1" t="s">
        <v>4</v>
      </c>
      <c r="B3" s="1" t="s">
        <v>5</v>
      </c>
      <c r="C3" s="1" t="s">
        <v>5</v>
      </c>
      <c r="E3" t="s">
        <v>579</v>
      </c>
      <c r="F3" s="70" t="s">
        <v>128</v>
      </c>
      <c r="G3" s="56" t="s">
        <v>5</v>
      </c>
    </row>
    <row r="4" spans="1:7">
      <c r="A4" s="1" t="s">
        <v>6</v>
      </c>
      <c r="B4" s="1" t="s">
        <v>1667</v>
      </c>
      <c r="C4" s="1" t="s">
        <v>359</v>
      </c>
      <c r="E4">
        <f>VALUE(Calorimeter3b__4[[#This Row],[Column1]])</f>
        <v>0</v>
      </c>
      <c r="F4" s="70">
        <f>E4*60</f>
        <v>0</v>
      </c>
      <c r="G4">
        <f>VALUE(Calorimeter3b__4[[#This Row],[Column2]])</f>
        <v>19.011528445161499</v>
      </c>
    </row>
    <row r="5" spans="1:7">
      <c r="A5" s="1" t="s">
        <v>584</v>
      </c>
      <c r="B5" s="1" t="s">
        <v>166</v>
      </c>
      <c r="C5" s="1" t="s">
        <v>361</v>
      </c>
      <c r="E5">
        <f>VALUE(Calorimeter3b__4[[#This Row],[Column1]])</f>
        <v>1.6666666666666601E-2</v>
      </c>
      <c r="F5" s="70">
        <f t="shared" ref="F5:F68" si="0">E5*60</f>
        <v>0.999999999999996</v>
      </c>
      <c r="G5">
        <f>VALUE(Calorimeter3b__4[[#This Row],[Column2]])</f>
        <v>19.068357635008699</v>
      </c>
    </row>
    <row r="6" spans="1:7">
      <c r="A6" s="1" t="s">
        <v>587</v>
      </c>
      <c r="B6" s="1" t="s">
        <v>166</v>
      </c>
      <c r="C6" s="1" t="s">
        <v>366</v>
      </c>
      <c r="E6">
        <f>VALUE(Calorimeter3b__4[[#This Row],[Column1]])</f>
        <v>3.3333333333333298E-2</v>
      </c>
      <c r="F6" s="70">
        <f t="shared" si="0"/>
        <v>1.9999999999999978</v>
      </c>
      <c r="G6">
        <f>VALUE(Calorimeter3b__4[[#This Row],[Column2]])</f>
        <v>19.068357635008699</v>
      </c>
    </row>
    <row r="7" spans="1:7">
      <c r="A7" s="1" t="s">
        <v>592</v>
      </c>
      <c r="B7" s="1" t="s">
        <v>175</v>
      </c>
      <c r="C7" s="1" t="s">
        <v>368</v>
      </c>
      <c r="E7">
        <f>VALUE(Calorimeter3b__4[[#This Row],[Column1]])</f>
        <v>0.05</v>
      </c>
      <c r="F7" s="70">
        <f t="shared" si="0"/>
        <v>3</v>
      </c>
      <c r="G7">
        <f>VALUE(Calorimeter3b__4[[#This Row],[Column2]])</f>
        <v>19.039946764962401</v>
      </c>
    </row>
    <row r="8" spans="1:7">
      <c r="A8" s="1" t="s">
        <v>595</v>
      </c>
      <c r="B8" s="1" t="s">
        <v>159</v>
      </c>
      <c r="C8" s="1" t="s">
        <v>368</v>
      </c>
      <c r="E8">
        <f>VALUE(Calorimeter3b__4[[#This Row],[Column1]])</f>
        <v>6.6666666666666596E-2</v>
      </c>
      <c r="F8" s="70">
        <f t="shared" si="0"/>
        <v>3.9999999999999956</v>
      </c>
      <c r="G8">
        <f>VALUE(Calorimeter3b__4[[#This Row],[Column2]])</f>
        <v>19.096761080895799</v>
      </c>
    </row>
    <row r="9" spans="1:7">
      <c r="A9" s="1" t="s">
        <v>599</v>
      </c>
      <c r="B9" s="1" t="s">
        <v>166</v>
      </c>
      <c r="C9" s="1" t="s">
        <v>366</v>
      </c>
      <c r="E9">
        <f>VALUE(Calorimeter3b__4[[#This Row],[Column1]])</f>
        <v>8.3333333333333301E-2</v>
      </c>
      <c r="F9" s="70">
        <f t="shared" si="0"/>
        <v>4.9999999999999982</v>
      </c>
      <c r="G9">
        <f>VALUE(Calorimeter3b__4[[#This Row],[Column2]])</f>
        <v>19.068357635008699</v>
      </c>
    </row>
    <row r="10" spans="1:7">
      <c r="A10" s="1" t="s">
        <v>601</v>
      </c>
      <c r="B10" s="1" t="s">
        <v>175</v>
      </c>
      <c r="C10" s="1" t="s">
        <v>368</v>
      </c>
      <c r="E10">
        <f>VALUE(Calorimeter3b__4[[#This Row],[Column1]])</f>
        <v>0.1</v>
      </c>
      <c r="F10" s="70">
        <f t="shared" si="0"/>
        <v>6</v>
      </c>
      <c r="G10">
        <f>VALUE(Calorimeter3b__4[[#This Row],[Column2]])</f>
        <v>19.039946764962401</v>
      </c>
    </row>
    <row r="11" spans="1:7">
      <c r="A11" s="1" t="s">
        <v>604</v>
      </c>
      <c r="B11" s="1" t="s">
        <v>169</v>
      </c>
      <c r="C11" s="1" t="s">
        <v>366</v>
      </c>
      <c r="E11">
        <f>VALUE(Calorimeter3b__4[[#This Row],[Column1]])</f>
        <v>0.116666666666666</v>
      </c>
      <c r="F11" s="70">
        <f t="shared" si="0"/>
        <v>6.99999999999996</v>
      </c>
      <c r="G11">
        <f>VALUE(Calorimeter3b__4[[#This Row],[Column2]])</f>
        <v>19.1251571281751</v>
      </c>
    </row>
    <row r="12" spans="1:7">
      <c r="A12" s="1" t="s">
        <v>608</v>
      </c>
      <c r="B12" s="1" t="s">
        <v>166</v>
      </c>
      <c r="C12" s="1" t="s">
        <v>366</v>
      </c>
      <c r="E12">
        <f>VALUE(Calorimeter3b__4[[#This Row],[Column1]])</f>
        <v>0.133333333333333</v>
      </c>
      <c r="F12" s="70">
        <f t="shared" si="0"/>
        <v>7.9999999999999796</v>
      </c>
      <c r="G12">
        <f>VALUE(Calorimeter3b__4[[#This Row],[Column2]])</f>
        <v>19.068357635008699</v>
      </c>
    </row>
    <row r="13" spans="1:7">
      <c r="A13" s="1" t="s">
        <v>611</v>
      </c>
      <c r="B13" s="1" t="s">
        <v>218</v>
      </c>
      <c r="C13" s="1" t="s">
        <v>370</v>
      </c>
      <c r="E13">
        <f>VALUE(Calorimeter3b__4[[#This Row],[Column1]])</f>
        <v>0.15</v>
      </c>
      <c r="F13" s="70">
        <f t="shared" si="0"/>
        <v>9</v>
      </c>
      <c r="G13">
        <f>VALUE(Calorimeter3b__4[[#This Row],[Column2]])</f>
        <v>19.153545802354</v>
      </c>
    </row>
    <row r="14" spans="1:7">
      <c r="A14" s="1" t="s">
        <v>160</v>
      </c>
      <c r="B14" s="1" t="s">
        <v>159</v>
      </c>
      <c r="C14" s="1" t="s">
        <v>366</v>
      </c>
      <c r="E14">
        <f>VALUE(Calorimeter3b__4[[#This Row],[Column1]])</f>
        <v>0.16666666666666599</v>
      </c>
      <c r="F14" s="70">
        <f t="shared" si="0"/>
        <v>9.9999999999999591</v>
      </c>
      <c r="G14">
        <f>VALUE(Calorimeter3b__4[[#This Row],[Column2]])</f>
        <v>19.096761080895799</v>
      </c>
    </row>
    <row r="15" spans="1:7">
      <c r="A15" s="1" t="s">
        <v>617</v>
      </c>
      <c r="B15" s="1" t="s">
        <v>1667</v>
      </c>
      <c r="C15" s="1" t="s">
        <v>361</v>
      </c>
      <c r="E15">
        <f>VALUE(Calorimeter3b__4[[#This Row],[Column1]])</f>
        <v>0.18333333333333299</v>
      </c>
      <c r="F15" s="70">
        <f t="shared" si="0"/>
        <v>10.999999999999979</v>
      </c>
      <c r="G15">
        <f>VALUE(Calorimeter3b__4[[#This Row],[Column2]])</f>
        <v>19.011528445161499</v>
      </c>
    </row>
    <row r="16" spans="1:7">
      <c r="A16" s="1" t="s">
        <v>620</v>
      </c>
      <c r="B16" s="1" t="s">
        <v>175</v>
      </c>
      <c r="C16" s="1" t="s">
        <v>368</v>
      </c>
      <c r="E16">
        <f>VALUE(Calorimeter3b__4[[#This Row],[Column1]])</f>
        <v>0.2</v>
      </c>
      <c r="F16" s="70">
        <f t="shared" si="0"/>
        <v>12</v>
      </c>
      <c r="G16">
        <f>VALUE(Calorimeter3b__4[[#This Row],[Column2]])</f>
        <v>19.039946764962401</v>
      </c>
    </row>
    <row r="17" spans="1:15">
      <c r="A17" s="1" t="s">
        <v>623</v>
      </c>
      <c r="B17" s="1" t="s">
        <v>1667</v>
      </c>
      <c r="C17" s="1" t="s">
        <v>361</v>
      </c>
      <c r="E17">
        <f>VALUE(Calorimeter3b__4[[#This Row],[Column1]])</f>
        <v>0.21666666666666601</v>
      </c>
      <c r="F17" s="70">
        <f t="shared" si="0"/>
        <v>12.999999999999961</v>
      </c>
      <c r="G17">
        <f>VALUE(Calorimeter3b__4[[#This Row],[Column2]])</f>
        <v>19.011528445161499</v>
      </c>
    </row>
    <row r="18" spans="1:15">
      <c r="A18" s="1" t="s">
        <v>626</v>
      </c>
      <c r="B18" s="1" t="s">
        <v>175</v>
      </c>
      <c r="C18" s="1" t="s">
        <v>368</v>
      </c>
      <c r="E18">
        <f>VALUE(Calorimeter3b__4[[#This Row],[Column1]])</f>
        <v>0.233333333333333</v>
      </c>
      <c r="F18" s="70">
        <f t="shared" si="0"/>
        <v>13.99999999999998</v>
      </c>
      <c r="G18">
        <f>VALUE(Calorimeter3b__4[[#This Row],[Column2]])</f>
        <v>19.039946764962401</v>
      </c>
    </row>
    <row r="19" spans="1:15">
      <c r="A19" s="1" t="s">
        <v>628</v>
      </c>
      <c r="B19" s="1" t="s">
        <v>1667</v>
      </c>
      <c r="C19" s="1" t="s">
        <v>368</v>
      </c>
      <c r="E19">
        <f>VALUE(Calorimeter3b__4[[#This Row],[Column1]])</f>
        <v>0.25</v>
      </c>
      <c r="F19" s="70">
        <f t="shared" si="0"/>
        <v>15</v>
      </c>
      <c r="G19">
        <f>VALUE(Calorimeter3b__4[[#This Row],[Column2]])</f>
        <v>19.011528445161499</v>
      </c>
    </row>
    <row r="20" spans="1:15">
      <c r="A20" s="1" t="s">
        <v>630</v>
      </c>
      <c r="B20" s="1" t="s">
        <v>175</v>
      </c>
      <c r="C20" s="1" t="s">
        <v>368</v>
      </c>
      <c r="E20">
        <f>VALUE(Calorimeter3b__4[[#This Row],[Column1]])</f>
        <v>0.266666666666666</v>
      </c>
      <c r="F20" s="70">
        <f t="shared" si="0"/>
        <v>15.999999999999959</v>
      </c>
      <c r="G20">
        <f>VALUE(Calorimeter3b__4[[#This Row],[Column2]])</f>
        <v>19.039946764962401</v>
      </c>
    </row>
    <row r="21" spans="1:15">
      <c r="A21" s="1" t="s">
        <v>633</v>
      </c>
      <c r="B21" s="1" t="s">
        <v>159</v>
      </c>
      <c r="C21" s="1" t="s">
        <v>368</v>
      </c>
      <c r="E21">
        <f>VALUE(Calorimeter3b__4[[#This Row],[Column1]])</f>
        <v>0.28333333333333299</v>
      </c>
      <c r="F21" s="70">
        <f t="shared" si="0"/>
        <v>16.999999999999979</v>
      </c>
      <c r="G21">
        <f>VALUE(Calorimeter3b__4[[#This Row],[Column2]])</f>
        <v>19.096761080895799</v>
      </c>
    </row>
    <row r="22" spans="1:15">
      <c r="A22" s="1" t="s">
        <v>636</v>
      </c>
      <c r="B22" s="1" t="s">
        <v>159</v>
      </c>
      <c r="C22" s="1" t="s">
        <v>368</v>
      </c>
      <c r="E22">
        <f>VALUE(Calorimeter3b__4[[#This Row],[Column1]])</f>
        <v>0.3</v>
      </c>
      <c r="F22" s="70">
        <f t="shared" si="0"/>
        <v>18</v>
      </c>
      <c r="G22">
        <f>VALUE(Calorimeter3b__4[[#This Row],[Column2]])</f>
        <v>19.096761080895799</v>
      </c>
      <c r="J22" t="s">
        <v>1130</v>
      </c>
      <c r="K22">
        <v>135.4</v>
      </c>
      <c r="L22" t="s">
        <v>45</v>
      </c>
      <c r="M22" s="157">
        <f>K22/18.01</f>
        <v>7.5180455302609657</v>
      </c>
      <c r="N22" t="s">
        <v>1665</v>
      </c>
    </row>
    <row r="23" spans="1:15">
      <c r="A23" s="1" t="s">
        <v>638</v>
      </c>
      <c r="B23" s="1" t="s">
        <v>175</v>
      </c>
      <c r="C23" s="1" t="s">
        <v>368</v>
      </c>
      <c r="E23">
        <f>VALUE(Calorimeter3b__4[[#This Row],[Column1]])</f>
        <v>0.31666666666666599</v>
      </c>
      <c r="F23" s="70">
        <f t="shared" si="0"/>
        <v>18.999999999999957</v>
      </c>
      <c r="G23">
        <f>VALUE(Calorimeter3b__4[[#This Row],[Column2]])</f>
        <v>19.039946764962401</v>
      </c>
      <c r="J23" t="s">
        <v>1664</v>
      </c>
      <c r="K23">
        <v>5.2</v>
      </c>
      <c r="L23" t="s">
        <v>45</v>
      </c>
      <c r="M23" s="157">
        <f>K23/74.55</f>
        <v>6.9751844399731727E-2</v>
      </c>
      <c r="N23" t="s">
        <v>1665</v>
      </c>
    </row>
    <row r="24" spans="1:15">
      <c r="A24" s="1" t="s">
        <v>162</v>
      </c>
      <c r="B24" s="1" t="s">
        <v>159</v>
      </c>
      <c r="C24" s="1" t="s">
        <v>368</v>
      </c>
      <c r="E24">
        <f>VALUE(Calorimeter3b__4[[#This Row],[Column1]])</f>
        <v>0.33333333333333298</v>
      </c>
      <c r="F24" s="70">
        <f t="shared" si="0"/>
        <v>19.999999999999979</v>
      </c>
      <c r="G24">
        <f>VALUE(Calorimeter3b__4[[#This Row],[Column2]])</f>
        <v>19.096761080895799</v>
      </c>
      <c r="M24" s="14">
        <f>M22/M23</f>
        <v>107.78274890018365</v>
      </c>
      <c r="N24" t="s">
        <v>1666</v>
      </c>
    </row>
    <row r="25" spans="1:15">
      <c r="A25" s="1" t="s">
        <v>642</v>
      </c>
      <c r="B25" s="1" t="s">
        <v>175</v>
      </c>
      <c r="C25" s="1" t="s">
        <v>368</v>
      </c>
      <c r="E25">
        <f>VALUE(Calorimeter3b__4[[#This Row],[Column1]])</f>
        <v>0.35</v>
      </c>
      <c r="F25" s="70">
        <f t="shared" si="0"/>
        <v>21</v>
      </c>
      <c r="G25">
        <f>VALUE(Calorimeter3b__4[[#This Row],[Column2]])</f>
        <v>19.039946764962401</v>
      </c>
    </row>
    <row r="26" spans="1:15">
      <c r="A26" s="1" t="s">
        <v>646</v>
      </c>
      <c r="B26" s="1" t="s">
        <v>169</v>
      </c>
      <c r="C26" s="1" t="s">
        <v>171</v>
      </c>
      <c r="E26">
        <f>VALUE(Calorimeter3b__4[[#This Row],[Column1]])</f>
        <v>0.36666666666666597</v>
      </c>
      <c r="F26" s="70">
        <f t="shared" si="0"/>
        <v>21.999999999999957</v>
      </c>
      <c r="G26">
        <f>VALUE(Calorimeter3b__4[[#This Row],[Column2]])</f>
        <v>19.1251571281751</v>
      </c>
      <c r="J26" t="s">
        <v>1903</v>
      </c>
      <c r="K26" s="5">
        <f>AVERAGE(G4:G120)</f>
        <v>19.096993415122913</v>
      </c>
      <c r="L26" t="s">
        <v>5</v>
      </c>
    </row>
    <row r="27" spans="1:15">
      <c r="A27" s="1" t="s">
        <v>649</v>
      </c>
      <c r="B27" s="1" t="s">
        <v>185</v>
      </c>
      <c r="C27" s="1" t="s">
        <v>366</v>
      </c>
      <c r="E27">
        <f>VALUE(Calorimeter3b__4[[#This Row],[Column1]])</f>
        <v>0.38333333333333303</v>
      </c>
      <c r="F27" s="70">
        <f t="shared" si="0"/>
        <v>22.999999999999982</v>
      </c>
      <c r="G27">
        <f>VALUE(Calorimeter3b__4[[#This Row],[Column2]])</f>
        <v>19.210301133222199</v>
      </c>
      <c r="J27" t="s">
        <v>1904</v>
      </c>
      <c r="K27" s="5">
        <f>AVERAGE(G861:G904)</f>
        <v>17.241171303264057</v>
      </c>
      <c r="L27" t="s">
        <v>5</v>
      </c>
    </row>
    <row r="28" spans="1:15">
      <c r="A28" s="1" t="s">
        <v>653</v>
      </c>
      <c r="B28" s="1" t="s">
        <v>218</v>
      </c>
      <c r="C28" s="1" t="s">
        <v>368</v>
      </c>
      <c r="E28">
        <f>VALUE(Calorimeter3b__4[[#This Row],[Column1]])</f>
        <v>0.4</v>
      </c>
      <c r="F28" s="70">
        <f t="shared" si="0"/>
        <v>24</v>
      </c>
      <c r="G28">
        <f>VALUE(Calorimeter3b__4[[#This Row],[Column2]])</f>
        <v>19.153545802354</v>
      </c>
      <c r="J28" t="s">
        <v>519</v>
      </c>
      <c r="K28" s="5">
        <f>K27-K26</f>
        <v>-1.8558221118588563</v>
      </c>
      <c r="L28" t="s">
        <v>5</v>
      </c>
    </row>
    <row r="29" spans="1:15">
      <c r="A29" s="1" t="s">
        <v>656</v>
      </c>
      <c r="B29" s="1" t="s">
        <v>175</v>
      </c>
      <c r="C29" s="1" t="s">
        <v>366</v>
      </c>
      <c r="E29">
        <f>VALUE(Calorimeter3b__4[[#This Row],[Column1]])</f>
        <v>0.41666666666666602</v>
      </c>
      <c r="F29" s="70">
        <f t="shared" si="0"/>
        <v>24.999999999999961</v>
      </c>
      <c r="G29">
        <f>VALUE(Calorimeter3b__4[[#This Row],[Column2]])</f>
        <v>19.039946764962401</v>
      </c>
    </row>
    <row r="30" spans="1:15">
      <c r="A30" s="1" t="s">
        <v>658</v>
      </c>
      <c r="B30" s="1" t="s">
        <v>159</v>
      </c>
      <c r="C30" s="1" t="s">
        <v>171</v>
      </c>
      <c r="E30">
        <f>VALUE(Calorimeter3b__4[[#This Row],[Column1]])</f>
        <v>0.43333333333333302</v>
      </c>
      <c r="F30" s="70">
        <f t="shared" si="0"/>
        <v>25.999999999999982</v>
      </c>
      <c r="G30">
        <f>VALUE(Calorimeter3b__4[[#This Row],[Column2]])</f>
        <v>19.096761080895799</v>
      </c>
      <c r="J30" t="s">
        <v>1905</v>
      </c>
      <c r="M30" t="s">
        <v>1135</v>
      </c>
      <c r="N30">
        <v>4186</v>
      </c>
      <c r="O30" t="s">
        <v>1136</v>
      </c>
    </row>
    <row r="31" spans="1:15">
      <c r="A31" s="1" t="s">
        <v>661</v>
      </c>
      <c r="B31" s="1" t="s">
        <v>166</v>
      </c>
      <c r="C31" s="1" t="s">
        <v>368</v>
      </c>
      <c r="E31">
        <f>VALUE(Calorimeter3b__4[[#This Row],[Column1]])</f>
        <v>0.45</v>
      </c>
      <c r="F31" s="70">
        <f t="shared" si="0"/>
        <v>27</v>
      </c>
      <c r="G31">
        <f>VALUE(Calorimeter3b__4[[#This Row],[Column2]])</f>
        <v>19.068357635008699</v>
      </c>
      <c r="J31" t="s">
        <v>1906</v>
      </c>
      <c r="K31">
        <f>SUM(K22:K23)/1000*N30*K28</f>
        <v>-1092.2470732499089</v>
      </c>
      <c r="L31" t="s">
        <v>1139</v>
      </c>
    </row>
    <row r="32" spans="1:15">
      <c r="A32" s="1" t="s">
        <v>665</v>
      </c>
      <c r="B32" s="1" t="s">
        <v>169</v>
      </c>
      <c r="C32" s="1" t="s">
        <v>171</v>
      </c>
      <c r="E32">
        <f>VALUE(Calorimeter3b__4[[#This Row],[Column1]])</f>
        <v>0.46666666666666601</v>
      </c>
      <c r="F32" s="70">
        <f t="shared" si="0"/>
        <v>27.999999999999961</v>
      </c>
      <c r="G32">
        <f>VALUE(Calorimeter3b__4[[#This Row],[Column2]])</f>
        <v>19.1251571281751</v>
      </c>
    </row>
    <row r="33" spans="1:12">
      <c r="A33" s="1" t="s">
        <v>667</v>
      </c>
      <c r="B33" s="1" t="s">
        <v>218</v>
      </c>
      <c r="C33" s="1" t="s">
        <v>171</v>
      </c>
      <c r="E33">
        <f>VALUE(Calorimeter3b__4[[#This Row],[Column1]])</f>
        <v>0.483333333333333</v>
      </c>
      <c r="F33" s="70">
        <f t="shared" si="0"/>
        <v>28.999999999999979</v>
      </c>
      <c r="G33">
        <f>VALUE(Calorimeter3b__4[[#This Row],[Column2]])</f>
        <v>19.153545802354</v>
      </c>
      <c r="J33" t="s">
        <v>1907</v>
      </c>
      <c r="K33">
        <f>K31/M23</f>
        <v>-15659.042175150136</v>
      </c>
      <c r="L33" t="s">
        <v>1908</v>
      </c>
    </row>
    <row r="34" spans="1:12">
      <c r="A34" s="1" t="s">
        <v>164</v>
      </c>
      <c r="B34" s="1" t="s">
        <v>159</v>
      </c>
      <c r="C34" s="1" t="s">
        <v>366</v>
      </c>
      <c r="E34">
        <f>VALUE(Calorimeter3b__4[[#This Row],[Column1]])</f>
        <v>0.5</v>
      </c>
      <c r="F34" s="70">
        <f t="shared" si="0"/>
        <v>30</v>
      </c>
      <c r="G34">
        <f>VALUE(Calorimeter3b__4[[#This Row],[Column2]])</f>
        <v>19.096761080895799</v>
      </c>
    </row>
    <row r="35" spans="1:12">
      <c r="A35" s="1" t="s">
        <v>671</v>
      </c>
      <c r="B35" s="1" t="s">
        <v>199</v>
      </c>
      <c r="C35" s="1" t="s">
        <v>366</v>
      </c>
      <c r="E35">
        <f>VALUE(Calorimeter3b__4[[#This Row],[Column1]])</f>
        <v>0.51666666666666605</v>
      </c>
      <c r="F35" s="70">
        <f t="shared" si="0"/>
        <v>30.999999999999964</v>
      </c>
      <c r="G35">
        <f>VALUE(Calorimeter3b__4[[#This Row],[Column2]])</f>
        <v>19.181927128896302</v>
      </c>
    </row>
    <row r="36" spans="1:12">
      <c r="A36" s="1" t="s">
        <v>675</v>
      </c>
      <c r="B36" s="1" t="s">
        <v>218</v>
      </c>
      <c r="C36" s="1" t="s">
        <v>366</v>
      </c>
      <c r="E36">
        <f>VALUE(Calorimeter3b__4[[#This Row],[Column1]])</f>
        <v>0.53333333333333299</v>
      </c>
      <c r="F36" s="70">
        <f t="shared" si="0"/>
        <v>31.999999999999979</v>
      </c>
      <c r="G36">
        <f>VALUE(Calorimeter3b__4[[#This Row],[Column2]])</f>
        <v>19.153545802354</v>
      </c>
    </row>
    <row r="37" spans="1:12">
      <c r="A37" s="1" t="s">
        <v>678</v>
      </c>
      <c r="B37" s="1" t="s">
        <v>169</v>
      </c>
      <c r="C37" s="1" t="s">
        <v>368</v>
      </c>
      <c r="E37">
        <f>VALUE(Calorimeter3b__4[[#This Row],[Column1]])</f>
        <v>0.55000000000000004</v>
      </c>
      <c r="F37" s="70">
        <f t="shared" si="0"/>
        <v>33</v>
      </c>
      <c r="G37">
        <f>VALUE(Calorimeter3b__4[[#This Row],[Column2]])</f>
        <v>19.1251571281751</v>
      </c>
    </row>
    <row r="38" spans="1:12">
      <c r="A38" s="1" t="s">
        <v>681</v>
      </c>
      <c r="B38" s="1" t="s">
        <v>169</v>
      </c>
      <c r="C38" s="1" t="s">
        <v>366</v>
      </c>
      <c r="E38">
        <f>VALUE(Calorimeter3b__4[[#This Row],[Column1]])</f>
        <v>0.56666666666666599</v>
      </c>
      <c r="F38" s="70">
        <f t="shared" si="0"/>
        <v>33.999999999999957</v>
      </c>
      <c r="G38">
        <f>VALUE(Calorimeter3b__4[[#This Row],[Column2]])</f>
        <v>19.1251571281751</v>
      </c>
    </row>
    <row r="39" spans="1:12">
      <c r="A39" s="1" t="s">
        <v>683</v>
      </c>
      <c r="B39" s="1" t="s">
        <v>159</v>
      </c>
      <c r="C39" s="1" t="s">
        <v>361</v>
      </c>
      <c r="E39">
        <f>VALUE(Calorimeter3b__4[[#This Row],[Column1]])</f>
        <v>0.58333333333333304</v>
      </c>
      <c r="F39" s="70">
        <f t="shared" si="0"/>
        <v>34.999999999999986</v>
      </c>
      <c r="G39">
        <f>VALUE(Calorimeter3b__4[[#This Row],[Column2]])</f>
        <v>19.096761080895799</v>
      </c>
    </row>
    <row r="40" spans="1:12">
      <c r="A40" s="1" t="s">
        <v>687</v>
      </c>
      <c r="B40" s="1" t="s">
        <v>169</v>
      </c>
      <c r="C40" s="1" t="s">
        <v>368</v>
      </c>
      <c r="E40">
        <f>VALUE(Calorimeter3b__4[[#This Row],[Column1]])</f>
        <v>0.6</v>
      </c>
      <c r="F40" s="70">
        <f t="shared" si="0"/>
        <v>36</v>
      </c>
      <c r="G40">
        <f>VALUE(Calorimeter3b__4[[#This Row],[Column2]])</f>
        <v>19.1251571281751</v>
      </c>
    </row>
    <row r="41" spans="1:12">
      <c r="A41" s="1" t="s">
        <v>690</v>
      </c>
      <c r="B41" s="1" t="s">
        <v>159</v>
      </c>
      <c r="C41" s="1" t="s">
        <v>171</v>
      </c>
      <c r="E41">
        <f>VALUE(Calorimeter3b__4[[#This Row],[Column1]])</f>
        <v>0.61666666666666603</v>
      </c>
      <c r="F41" s="70">
        <f t="shared" si="0"/>
        <v>36.999999999999964</v>
      </c>
      <c r="G41">
        <f>VALUE(Calorimeter3b__4[[#This Row],[Column2]])</f>
        <v>19.096761080895799</v>
      </c>
    </row>
    <row r="42" spans="1:12">
      <c r="A42" s="1" t="s">
        <v>692</v>
      </c>
      <c r="B42" s="1" t="s">
        <v>199</v>
      </c>
      <c r="C42" s="1" t="s">
        <v>370</v>
      </c>
      <c r="E42">
        <f>VALUE(Calorimeter3b__4[[#This Row],[Column1]])</f>
        <v>0.63333333333333297</v>
      </c>
      <c r="F42" s="70">
        <f t="shared" si="0"/>
        <v>37.999999999999979</v>
      </c>
      <c r="G42">
        <f>VALUE(Calorimeter3b__4[[#This Row],[Column2]])</f>
        <v>19.181927128896302</v>
      </c>
    </row>
    <row r="43" spans="1:12">
      <c r="A43" s="1" t="s">
        <v>695</v>
      </c>
      <c r="B43" s="1" t="s">
        <v>166</v>
      </c>
      <c r="C43" s="1" t="s">
        <v>368</v>
      </c>
      <c r="E43">
        <f>VALUE(Calorimeter3b__4[[#This Row],[Column1]])</f>
        <v>0.65</v>
      </c>
      <c r="F43" s="70">
        <f t="shared" si="0"/>
        <v>39</v>
      </c>
      <c r="G43">
        <f>VALUE(Calorimeter3b__4[[#This Row],[Column2]])</f>
        <v>19.068357635008699</v>
      </c>
    </row>
    <row r="44" spans="1:12">
      <c r="A44" s="1" t="s">
        <v>167</v>
      </c>
      <c r="B44" s="1" t="s">
        <v>159</v>
      </c>
      <c r="C44" s="1" t="s">
        <v>366</v>
      </c>
      <c r="E44">
        <f>VALUE(Calorimeter3b__4[[#This Row],[Column1]])</f>
        <v>0.66666666666666596</v>
      </c>
      <c r="F44" s="70">
        <f t="shared" si="0"/>
        <v>39.999999999999957</v>
      </c>
      <c r="G44">
        <f>VALUE(Calorimeter3b__4[[#This Row],[Column2]])</f>
        <v>19.096761080895799</v>
      </c>
    </row>
    <row r="45" spans="1:12">
      <c r="A45" s="1" t="s">
        <v>699</v>
      </c>
      <c r="B45" s="1" t="s">
        <v>159</v>
      </c>
      <c r="C45" s="1" t="s">
        <v>366</v>
      </c>
      <c r="E45">
        <f>VALUE(Calorimeter3b__4[[#This Row],[Column1]])</f>
        <v>0.68333333333333302</v>
      </c>
      <c r="F45" s="70">
        <f t="shared" si="0"/>
        <v>40.999999999999979</v>
      </c>
      <c r="G45">
        <f>VALUE(Calorimeter3b__4[[#This Row],[Column2]])</f>
        <v>19.096761080895799</v>
      </c>
    </row>
    <row r="46" spans="1:12">
      <c r="A46" s="1" t="s">
        <v>702</v>
      </c>
      <c r="B46" s="1" t="s">
        <v>166</v>
      </c>
      <c r="C46" s="1" t="s">
        <v>368</v>
      </c>
      <c r="E46">
        <f>VALUE(Calorimeter3b__4[[#This Row],[Column1]])</f>
        <v>0.7</v>
      </c>
      <c r="F46" s="70">
        <f t="shared" si="0"/>
        <v>42</v>
      </c>
      <c r="G46">
        <f>VALUE(Calorimeter3b__4[[#This Row],[Column2]])</f>
        <v>19.068357635008699</v>
      </c>
    </row>
    <row r="47" spans="1:12">
      <c r="A47" s="1" t="s">
        <v>705</v>
      </c>
      <c r="B47" s="1" t="s">
        <v>218</v>
      </c>
      <c r="C47" s="1" t="s">
        <v>171</v>
      </c>
      <c r="E47">
        <f>VALUE(Calorimeter3b__4[[#This Row],[Column1]])</f>
        <v>0.71666666666666601</v>
      </c>
      <c r="F47" s="70">
        <f t="shared" si="0"/>
        <v>42.999999999999957</v>
      </c>
      <c r="G47">
        <f>VALUE(Calorimeter3b__4[[#This Row],[Column2]])</f>
        <v>19.153545802354</v>
      </c>
    </row>
    <row r="48" spans="1:12">
      <c r="A48" s="1" t="s">
        <v>708</v>
      </c>
      <c r="B48" s="1" t="s">
        <v>218</v>
      </c>
      <c r="C48" s="1" t="s">
        <v>171</v>
      </c>
      <c r="E48">
        <f>VALUE(Calorimeter3b__4[[#This Row],[Column1]])</f>
        <v>0.73333333333333295</v>
      </c>
      <c r="F48" s="70">
        <f t="shared" si="0"/>
        <v>43.999999999999979</v>
      </c>
      <c r="G48">
        <f>VALUE(Calorimeter3b__4[[#This Row],[Column2]])</f>
        <v>19.153545802354</v>
      </c>
    </row>
    <row r="49" spans="1:7">
      <c r="A49" s="1" t="s">
        <v>711</v>
      </c>
      <c r="B49" s="1" t="s">
        <v>166</v>
      </c>
      <c r="C49" s="1" t="s">
        <v>368</v>
      </c>
      <c r="E49">
        <f>VALUE(Calorimeter3b__4[[#This Row],[Column1]])</f>
        <v>0.75</v>
      </c>
      <c r="F49" s="70">
        <f t="shared" si="0"/>
        <v>45</v>
      </c>
      <c r="G49">
        <f>VALUE(Calorimeter3b__4[[#This Row],[Column2]])</f>
        <v>19.068357635008699</v>
      </c>
    </row>
    <row r="50" spans="1:7">
      <c r="A50" s="1" t="s">
        <v>714</v>
      </c>
      <c r="B50" s="1" t="s">
        <v>159</v>
      </c>
      <c r="C50" s="1" t="s">
        <v>366</v>
      </c>
      <c r="E50">
        <f>VALUE(Calorimeter3b__4[[#This Row],[Column1]])</f>
        <v>0.76666666666666605</v>
      </c>
      <c r="F50" s="70">
        <f t="shared" si="0"/>
        <v>45.999999999999964</v>
      </c>
      <c r="G50">
        <f>VALUE(Calorimeter3b__4[[#This Row],[Column2]])</f>
        <v>19.096761080895799</v>
      </c>
    </row>
    <row r="51" spans="1:7">
      <c r="A51" s="1" t="s">
        <v>718</v>
      </c>
      <c r="B51" s="1" t="s">
        <v>166</v>
      </c>
      <c r="C51" s="1" t="s">
        <v>366</v>
      </c>
      <c r="E51">
        <f>VALUE(Calorimeter3b__4[[#This Row],[Column1]])</f>
        <v>0.78333333333333299</v>
      </c>
      <c r="F51" s="70">
        <f t="shared" si="0"/>
        <v>46.999999999999979</v>
      </c>
      <c r="G51">
        <f>VALUE(Calorimeter3b__4[[#This Row],[Column2]])</f>
        <v>19.068357635008699</v>
      </c>
    </row>
    <row r="52" spans="1:7">
      <c r="A52" s="1" t="s">
        <v>720</v>
      </c>
      <c r="B52" s="1" t="s">
        <v>159</v>
      </c>
      <c r="C52" s="1" t="s">
        <v>171</v>
      </c>
      <c r="E52">
        <f>VALUE(Calorimeter3b__4[[#This Row],[Column1]])</f>
        <v>0.8</v>
      </c>
      <c r="F52" s="70">
        <f t="shared" si="0"/>
        <v>48</v>
      </c>
      <c r="G52">
        <f>VALUE(Calorimeter3b__4[[#This Row],[Column2]])</f>
        <v>19.096761080895799</v>
      </c>
    </row>
    <row r="53" spans="1:7">
      <c r="A53" s="1" t="s">
        <v>722</v>
      </c>
      <c r="B53" s="1" t="s">
        <v>169</v>
      </c>
      <c r="C53" s="1" t="s">
        <v>171</v>
      </c>
      <c r="E53">
        <f>VALUE(Calorimeter3b__4[[#This Row],[Column1]])</f>
        <v>0.81666666666666599</v>
      </c>
      <c r="F53" s="70">
        <f t="shared" si="0"/>
        <v>48.999999999999957</v>
      </c>
      <c r="G53">
        <f>VALUE(Calorimeter3b__4[[#This Row],[Column2]])</f>
        <v>19.1251571281751</v>
      </c>
    </row>
    <row r="54" spans="1:7">
      <c r="A54" s="1" t="s">
        <v>170</v>
      </c>
      <c r="B54" s="1" t="s">
        <v>159</v>
      </c>
      <c r="C54" s="1" t="s">
        <v>171</v>
      </c>
      <c r="E54">
        <f>VALUE(Calorimeter3b__4[[#This Row],[Column1]])</f>
        <v>0.83333333333333304</v>
      </c>
      <c r="F54" s="70">
        <f t="shared" si="0"/>
        <v>49.999999999999986</v>
      </c>
      <c r="G54">
        <f>VALUE(Calorimeter3b__4[[#This Row],[Column2]])</f>
        <v>19.096761080895799</v>
      </c>
    </row>
    <row r="55" spans="1:7">
      <c r="A55" s="1" t="s">
        <v>726</v>
      </c>
      <c r="B55" s="1" t="s">
        <v>159</v>
      </c>
      <c r="C55" s="1" t="s">
        <v>171</v>
      </c>
      <c r="E55">
        <f>VALUE(Calorimeter3b__4[[#This Row],[Column1]])</f>
        <v>0.85</v>
      </c>
      <c r="F55" s="70">
        <f t="shared" si="0"/>
        <v>51</v>
      </c>
      <c r="G55">
        <f>VALUE(Calorimeter3b__4[[#This Row],[Column2]])</f>
        <v>19.096761080895799</v>
      </c>
    </row>
    <row r="56" spans="1:7">
      <c r="A56" s="1" t="s">
        <v>729</v>
      </c>
      <c r="B56" s="1" t="s">
        <v>169</v>
      </c>
      <c r="C56" s="1" t="s">
        <v>171</v>
      </c>
      <c r="E56">
        <f>VALUE(Calorimeter3b__4[[#This Row],[Column1]])</f>
        <v>0.86666666666666603</v>
      </c>
      <c r="F56" s="70">
        <f t="shared" si="0"/>
        <v>51.999999999999964</v>
      </c>
      <c r="G56">
        <f>VALUE(Calorimeter3b__4[[#This Row],[Column2]])</f>
        <v>19.1251571281751</v>
      </c>
    </row>
    <row r="57" spans="1:7">
      <c r="A57" s="1" t="s">
        <v>731</v>
      </c>
      <c r="B57" s="1" t="s">
        <v>166</v>
      </c>
      <c r="C57" s="1" t="s">
        <v>366</v>
      </c>
      <c r="E57">
        <f>VALUE(Calorimeter3b__4[[#This Row],[Column1]])</f>
        <v>0.88333333333333297</v>
      </c>
      <c r="F57" s="70">
        <f t="shared" si="0"/>
        <v>52.999999999999979</v>
      </c>
      <c r="G57">
        <f>VALUE(Calorimeter3b__4[[#This Row],[Column2]])</f>
        <v>19.068357635008699</v>
      </c>
    </row>
    <row r="58" spans="1:7">
      <c r="A58" s="1" t="s">
        <v>733</v>
      </c>
      <c r="B58" s="1" t="s">
        <v>1667</v>
      </c>
      <c r="C58" s="1" t="s">
        <v>366</v>
      </c>
      <c r="E58">
        <f>VALUE(Calorimeter3b__4[[#This Row],[Column1]])</f>
        <v>0.9</v>
      </c>
      <c r="F58" s="70">
        <f t="shared" si="0"/>
        <v>54</v>
      </c>
      <c r="G58">
        <f>VALUE(Calorimeter3b__4[[#This Row],[Column2]])</f>
        <v>19.011528445161499</v>
      </c>
    </row>
    <row r="59" spans="1:7">
      <c r="A59" s="1" t="s">
        <v>737</v>
      </c>
      <c r="B59" s="1" t="s">
        <v>169</v>
      </c>
      <c r="C59" s="1" t="s">
        <v>171</v>
      </c>
      <c r="E59">
        <f>VALUE(Calorimeter3b__4[[#This Row],[Column1]])</f>
        <v>0.91666666666666596</v>
      </c>
      <c r="F59" s="70">
        <f t="shared" si="0"/>
        <v>54.999999999999957</v>
      </c>
      <c r="G59">
        <f>VALUE(Calorimeter3b__4[[#This Row],[Column2]])</f>
        <v>19.1251571281751</v>
      </c>
    </row>
    <row r="60" spans="1:7">
      <c r="A60" s="1" t="s">
        <v>740</v>
      </c>
      <c r="B60" s="1" t="s">
        <v>159</v>
      </c>
      <c r="C60" s="1" t="s">
        <v>370</v>
      </c>
      <c r="E60">
        <f>VALUE(Calorimeter3b__4[[#This Row],[Column1]])</f>
        <v>0.93333333333333302</v>
      </c>
      <c r="F60" s="70">
        <f t="shared" si="0"/>
        <v>55.999999999999979</v>
      </c>
      <c r="G60">
        <f>VALUE(Calorimeter3b__4[[#This Row],[Column2]])</f>
        <v>19.096761080895799</v>
      </c>
    </row>
    <row r="61" spans="1:7">
      <c r="A61" s="1" t="s">
        <v>744</v>
      </c>
      <c r="B61" s="1" t="s">
        <v>159</v>
      </c>
      <c r="C61" s="1" t="s">
        <v>366</v>
      </c>
      <c r="E61">
        <f>VALUE(Calorimeter3b__4[[#This Row],[Column1]])</f>
        <v>0.95</v>
      </c>
      <c r="F61" s="70">
        <f t="shared" si="0"/>
        <v>57</v>
      </c>
      <c r="G61">
        <f>VALUE(Calorimeter3b__4[[#This Row],[Column2]])</f>
        <v>19.096761080895799</v>
      </c>
    </row>
    <row r="62" spans="1:7">
      <c r="A62" s="1" t="s">
        <v>746</v>
      </c>
      <c r="B62" s="1" t="s">
        <v>213</v>
      </c>
      <c r="C62" s="1" t="s">
        <v>368</v>
      </c>
      <c r="E62">
        <f>VALUE(Calorimeter3b__4[[#This Row],[Column1]])</f>
        <v>0.96666666666666601</v>
      </c>
      <c r="F62" s="70">
        <f t="shared" si="0"/>
        <v>57.999999999999957</v>
      </c>
      <c r="G62">
        <f>VALUE(Calorimeter3b__4[[#This Row],[Column2]])</f>
        <v>19.238667840708398</v>
      </c>
    </row>
    <row r="63" spans="1:7">
      <c r="A63" s="1" t="s">
        <v>750</v>
      </c>
      <c r="B63" s="1" t="s">
        <v>169</v>
      </c>
      <c r="C63" s="1" t="s">
        <v>171</v>
      </c>
      <c r="E63">
        <f>VALUE(Calorimeter3b__4[[#This Row],[Column1]])</f>
        <v>0.98333333333333295</v>
      </c>
      <c r="F63" s="70">
        <f t="shared" si="0"/>
        <v>58.999999999999979</v>
      </c>
      <c r="G63">
        <f>VALUE(Calorimeter3b__4[[#This Row],[Column2]])</f>
        <v>19.1251571281751</v>
      </c>
    </row>
    <row r="64" spans="1:7">
      <c r="A64" s="1" t="s">
        <v>7</v>
      </c>
      <c r="B64" s="1" t="s">
        <v>166</v>
      </c>
      <c r="C64" s="1" t="s">
        <v>171</v>
      </c>
      <c r="E64">
        <f>VALUE(Calorimeter3b__4[[#This Row],[Column1]])</f>
        <v>1</v>
      </c>
      <c r="F64" s="70">
        <f t="shared" si="0"/>
        <v>60</v>
      </c>
      <c r="G64">
        <f>VALUE(Calorimeter3b__4[[#This Row],[Column2]])</f>
        <v>19.068357635008699</v>
      </c>
    </row>
    <row r="65" spans="1:7">
      <c r="A65" s="1" t="s">
        <v>755</v>
      </c>
      <c r="B65" s="1" t="s">
        <v>166</v>
      </c>
      <c r="C65" s="1" t="s">
        <v>366</v>
      </c>
      <c r="E65">
        <f>VALUE(Calorimeter3b__4[[#This Row],[Column1]])</f>
        <v>1.0166666666666599</v>
      </c>
      <c r="F65" s="70">
        <f t="shared" si="0"/>
        <v>60.999999999999595</v>
      </c>
      <c r="G65">
        <f>VALUE(Calorimeter3b__4[[#This Row],[Column2]])</f>
        <v>19.068357635008699</v>
      </c>
    </row>
    <row r="66" spans="1:7">
      <c r="A66" s="1" t="s">
        <v>758</v>
      </c>
      <c r="B66" s="1" t="s">
        <v>185</v>
      </c>
      <c r="C66" s="1" t="s">
        <v>171</v>
      </c>
      <c r="E66">
        <f>VALUE(Calorimeter3b__4[[#This Row],[Column1]])</f>
        <v>1.0333333333333301</v>
      </c>
      <c r="F66" s="70">
        <f t="shared" si="0"/>
        <v>61.999999999999808</v>
      </c>
      <c r="G66">
        <f>VALUE(Calorimeter3b__4[[#This Row],[Column2]])</f>
        <v>19.210301133222199</v>
      </c>
    </row>
    <row r="67" spans="1:7">
      <c r="A67" s="1" t="s">
        <v>761</v>
      </c>
      <c r="B67" s="1" t="s">
        <v>169</v>
      </c>
      <c r="C67" s="1" t="s">
        <v>171</v>
      </c>
      <c r="E67">
        <f>VALUE(Calorimeter3b__4[[#This Row],[Column1]])</f>
        <v>1.05</v>
      </c>
      <c r="F67" s="70">
        <f t="shared" si="0"/>
        <v>63</v>
      </c>
      <c r="G67">
        <f>VALUE(Calorimeter3b__4[[#This Row],[Column2]])</f>
        <v>19.1251571281751</v>
      </c>
    </row>
    <row r="68" spans="1:7">
      <c r="A68" s="1" t="s">
        <v>763</v>
      </c>
      <c r="B68" s="1" t="s">
        <v>159</v>
      </c>
      <c r="C68" s="1" t="s">
        <v>171</v>
      </c>
      <c r="E68">
        <f>VALUE(Calorimeter3b__4[[#This Row],[Column1]])</f>
        <v>1.06666666666666</v>
      </c>
      <c r="F68" s="70">
        <f t="shared" si="0"/>
        <v>63.999999999999602</v>
      </c>
      <c r="G68">
        <f>VALUE(Calorimeter3b__4[[#This Row],[Column2]])</f>
        <v>19.096761080895799</v>
      </c>
    </row>
    <row r="69" spans="1:7">
      <c r="A69" s="1" t="s">
        <v>766</v>
      </c>
      <c r="B69" s="1" t="s">
        <v>218</v>
      </c>
      <c r="C69" s="1" t="s">
        <v>171</v>
      </c>
      <c r="E69">
        <f>VALUE(Calorimeter3b__4[[#This Row],[Column1]])</f>
        <v>1.0833333333333299</v>
      </c>
      <c r="F69" s="70">
        <f t="shared" ref="F69:F132" si="1">E69*60</f>
        <v>64.999999999999801</v>
      </c>
      <c r="G69">
        <f>VALUE(Calorimeter3b__4[[#This Row],[Column2]])</f>
        <v>19.153545802354</v>
      </c>
    </row>
    <row r="70" spans="1:7">
      <c r="A70" s="1" t="s">
        <v>770</v>
      </c>
      <c r="B70" s="1" t="s">
        <v>1172</v>
      </c>
      <c r="C70" s="1" t="s">
        <v>370</v>
      </c>
      <c r="E70">
        <f>VALUE(Calorimeter3b__4[[#This Row],[Column1]])</f>
        <v>1.1000000000000001</v>
      </c>
      <c r="F70" s="70">
        <f t="shared" si="1"/>
        <v>66</v>
      </c>
      <c r="G70">
        <f>VALUE(Calorimeter3b__4[[#This Row],[Column2]])</f>
        <v>18.983102649966099</v>
      </c>
    </row>
    <row r="71" spans="1:7">
      <c r="A71" s="1" t="s">
        <v>773</v>
      </c>
      <c r="B71" s="1" t="s">
        <v>169</v>
      </c>
      <c r="C71" s="1" t="s">
        <v>171</v>
      </c>
      <c r="E71">
        <f>VALUE(Calorimeter3b__4[[#This Row],[Column1]])</f>
        <v>1.11666666666666</v>
      </c>
      <c r="F71" s="70">
        <f t="shared" si="1"/>
        <v>66.999999999999602</v>
      </c>
      <c r="G71">
        <f>VALUE(Calorimeter3b__4[[#This Row],[Column2]])</f>
        <v>19.1251571281751</v>
      </c>
    </row>
    <row r="72" spans="1:7">
      <c r="A72" s="1" t="s">
        <v>775</v>
      </c>
      <c r="B72" s="1" t="s">
        <v>166</v>
      </c>
      <c r="C72" s="1" t="s">
        <v>366</v>
      </c>
      <c r="E72">
        <f>VALUE(Calorimeter3b__4[[#This Row],[Column1]])</f>
        <v>1.13333333333333</v>
      </c>
      <c r="F72" s="70">
        <f t="shared" si="1"/>
        <v>67.999999999999801</v>
      </c>
      <c r="G72">
        <f>VALUE(Calorimeter3b__4[[#This Row],[Column2]])</f>
        <v>19.068357635008699</v>
      </c>
    </row>
    <row r="73" spans="1:7">
      <c r="A73" s="1" t="s">
        <v>777</v>
      </c>
      <c r="B73" s="1" t="s">
        <v>166</v>
      </c>
      <c r="C73" s="1" t="s">
        <v>366</v>
      </c>
      <c r="E73">
        <f>VALUE(Calorimeter3b__4[[#This Row],[Column1]])</f>
        <v>1.1499999999999999</v>
      </c>
      <c r="F73" s="70">
        <f t="shared" si="1"/>
        <v>69</v>
      </c>
      <c r="G73">
        <f>VALUE(Calorimeter3b__4[[#This Row],[Column2]])</f>
        <v>19.068357635008699</v>
      </c>
    </row>
    <row r="74" spans="1:7">
      <c r="A74" s="1" t="s">
        <v>173</v>
      </c>
      <c r="B74" s="1" t="s">
        <v>175</v>
      </c>
      <c r="C74" s="1" t="s">
        <v>366</v>
      </c>
      <c r="E74">
        <f>VALUE(Calorimeter3b__4[[#This Row],[Column1]])</f>
        <v>1.1666666666666601</v>
      </c>
      <c r="F74" s="70">
        <f t="shared" si="1"/>
        <v>69.999999999999602</v>
      </c>
      <c r="G74">
        <f>VALUE(Calorimeter3b__4[[#This Row],[Column2]])</f>
        <v>19.039946764962401</v>
      </c>
    </row>
    <row r="75" spans="1:7">
      <c r="A75" s="1" t="s">
        <v>782</v>
      </c>
      <c r="B75" s="1" t="s">
        <v>166</v>
      </c>
      <c r="C75" s="1" t="s">
        <v>368</v>
      </c>
      <c r="E75">
        <f>VALUE(Calorimeter3b__4[[#This Row],[Column1]])</f>
        <v>1.18333333333333</v>
      </c>
      <c r="F75" s="70">
        <f t="shared" si="1"/>
        <v>70.999999999999801</v>
      </c>
      <c r="G75">
        <f>VALUE(Calorimeter3b__4[[#This Row],[Column2]])</f>
        <v>19.068357635008699</v>
      </c>
    </row>
    <row r="76" spans="1:7">
      <c r="A76" s="1" t="s">
        <v>784</v>
      </c>
      <c r="B76" s="1" t="s">
        <v>169</v>
      </c>
      <c r="C76" s="1" t="s">
        <v>370</v>
      </c>
      <c r="E76">
        <f>VALUE(Calorimeter3b__4[[#This Row],[Column1]])</f>
        <v>1.2</v>
      </c>
      <c r="F76" s="70">
        <f t="shared" si="1"/>
        <v>72</v>
      </c>
      <c r="G76">
        <f>VALUE(Calorimeter3b__4[[#This Row],[Column2]])</f>
        <v>19.1251571281751</v>
      </c>
    </row>
    <row r="77" spans="1:7">
      <c r="A77" s="1" t="s">
        <v>786</v>
      </c>
      <c r="B77" s="1" t="s">
        <v>1667</v>
      </c>
      <c r="C77" s="1" t="s">
        <v>366</v>
      </c>
      <c r="E77">
        <f>VALUE(Calorimeter3b__4[[#This Row],[Column1]])</f>
        <v>1.2166666666666599</v>
      </c>
      <c r="F77" s="70">
        <f t="shared" si="1"/>
        <v>72.999999999999588</v>
      </c>
      <c r="G77">
        <f>VALUE(Calorimeter3b__4[[#This Row],[Column2]])</f>
        <v>19.011528445161499</v>
      </c>
    </row>
    <row r="78" spans="1:7">
      <c r="A78" s="1" t="s">
        <v>789</v>
      </c>
      <c r="B78" s="1" t="s">
        <v>1172</v>
      </c>
      <c r="C78" s="1" t="s">
        <v>366</v>
      </c>
      <c r="E78">
        <f>VALUE(Calorimeter3b__4[[#This Row],[Column1]])</f>
        <v>1.2333333333333301</v>
      </c>
      <c r="F78" s="70">
        <f t="shared" si="1"/>
        <v>73.999999999999801</v>
      </c>
      <c r="G78">
        <f>VALUE(Calorimeter3b__4[[#This Row],[Column2]])</f>
        <v>18.983102649966099</v>
      </c>
    </row>
    <row r="79" spans="1:7">
      <c r="A79" s="1" t="s">
        <v>792</v>
      </c>
      <c r="B79" s="1" t="s">
        <v>159</v>
      </c>
      <c r="C79" s="1" t="s">
        <v>171</v>
      </c>
      <c r="E79">
        <f>VALUE(Calorimeter3b__4[[#This Row],[Column1]])</f>
        <v>1.25</v>
      </c>
      <c r="F79" s="70">
        <f t="shared" si="1"/>
        <v>75</v>
      </c>
      <c r="G79">
        <f>VALUE(Calorimeter3b__4[[#This Row],[Column2]])</f>
        <v>19.096761080895799</v>
      </c>
    </row>
    <row r="80" spans="1:7">
      <c r="A80" s="1" t="s">
        <v>794</v>
      </c>
      <c r="B80" s="1" t="s">
        <v>159</v>
      </c>
      <c r="C80" s="1" t="s">
        <v>171</v>
      </c>
      <c r="E80">
        <f>VALUE(Calorimeter3b__4[[#This Row],[Column1]])</f>
        <v>1.2666666666666599</v>
      </c>
      <c r="F80" s="70">
        <f t="shared" si="1"/>
        <v>75.999999999999602</v>
      </c>
      <c r="G80">
        <f>VALUE(Calorimeter3b__4[[#This Row],[Column2]])</f>
        <v>19.096761080895799</v>
      </c>
    </row>
    <row r="81" spans="1:7">
      <c r="A81" s="1" t="s">
        <v>797</v>
      </c>
      <c r="B81" s="1" t="s">
        <v>166</v>
      </c>
      <c r="C81" s="1" t="s">
        <v>370</v>
      </c>
      <c r="E81">
        <f>VALUE(Calorimeter3b__4[[#This Row],[Column1]])</f>
        <v>1.2833333333333301</v>
      </c>
      <c r="F81" s="70">
        <f t="shared" si="1"/>
        <v>76.999999999999801</v>
      </c>
      <c r="G81">
        <f>VALUE(Calorimeter3b__4[[#This Row],[Column2]])</f>
        <v>19.068357635008699</v>
      </c>
    </row>
    <row r="82" spans="1:7">
      <c r="A82" s="1" t="s">
        <v>801</v>
      </c>
      <c r="B82" s="1" t="s">
        <v>166</v>
      </c>
      <c r="C82" s="1" t="s">
        <v>366</v>
      </c>
      <c r="E82">
        <f>VALUE(Calorimeter3b__4[[#This Row],[Column1]])</f>
        <v>1.3</v>
      </c>
      <c r="F82" s="70">
        <f t="shared" si="1"/>
        <v>78</v>
      </c>
      <c r="G82">
        <f>VALUE(Calorimeter3b__4[[#This Row],[Column2]])</f>
        <v>19.068357635008699</v>
      </c>
    </row>
    <row r="83" spans="1:7">
      <c r="A83" s="1" t="s">
        <v>804</v>
      </c>
      <c r="B83" s="1" t="s">
        <v>169</v>
      </c>
      <c r="C83" s="1" t="s">
        <v>370</v>
      </c>
      <c r="E83">
        <f>VALUE(Calorimeter3b__4[[#This Row],[Column1]])</f>
        <v>1.31666666666666</v>
      </c>
      <c r="F83" s="70">
        <f t="shared" si="1"/>
        <v>78.999999999999602</v>
      </c>
      <c r="G83">
        <f>VALUE(Calorimeter3b__4[[#This Row],[Column2]])</f>
        <v>19.1251571281751</v>
      </c>
    </row>
    <row r="84" spans="1:7">
      <c r="A84" s="1" t="s">
        <v>176</v>
      </c>
      <c r="B84" s="1" t="s">
        <v>159</v>
      </c>
      <c r="C84" s="1" t="s">
        <v>370</v>
      </c>
      <c r="E84">
        <f>VALUE(Calorimeter3b__4[[#This Row],[Column1]])</f>
        <v>1.3333333333333299</v>
      </c>
      <c r="F84" s="70">
        <f t="shared" si="1"/>
        <v>79.999999999999801</v>
      </c>
      <c r="G84">
        <f>VALUE(Calorimeter3b__4[[#This Row],[Column2]])</f>
        <v>19.096761080895799</v>
      </c>
    </row>
    <row r="85" spans="1:7">
      <c r="A85" s="1" t="s">
        <v>810</v>
      </c>
      <c r="B85" s="1" t="s">
        <v>169</v>
      </c>
      <c r="C85" s="1" t="s">
        <v>366</v>
      </c>
      <c r="E85">
        <f>VALUE(Calorimeter3b__4[[#This Row],[Column1]])</f>
        <v>1.35</v>
      </c>
      <c r="F85" s="70">
        <f t="shared" si="1"/>
        <v>81</v>
      </c>
      <c r="G85">
        <f>VALUE(Calorimeter3b__4[[#This Row],[Column2]])</f>
        <v>19.1251571281751</v>
      </c>
    </row>
    <row r="86" spans="1:7">
      <c r="A86" s="1" t="s">
        <v>812</v>
      </c>
      <c r="B86" s="1" t="s">
        <v>175</v>
      </c>
      <c r="C86" s="1" t="s">
        <v>366</v>
      </c>
      <c r="E86">
        <f>VALUE(Calorimeter3b__4[[#This Row],[Column1]])</f>
        <v>1.36666666666666</v>
      </c>
      <c r="F86" s="70">
        <f t="shared" si="1"/>
        <v>81.999999999999602</v>
      </c>
      <c r="G86">
        <f>VALUE(Calorimeter3b__4[[#This Row],[Column2]])</f>
        <v>19.039946764962401</v>
      </c>
    </row>
    <row r="87" spans="1:7">
      <c r="A87" s="1" t="s">
        <v>815</v>
      </c>
      <c r="B87" s="1" t="s">
        <v>169</v>
      </c>
      <c r="C87" s="1" t="s">
        <v>171</v>
      </c>
      <c r="E87">
        <f>VALUE(Calorimeter3b__4[[#This Row],[Column1]])</f>
        <v>1.38333333333333</v>
      </c>
      <c r="F87" s="70">
        <f t="shared" si="1"/>
        <v>82.999999999999801</v>
      </c>
      <c r="G87">
        <f>VALUE(Calorimeter3b__4[[#This Row],[Column2]])</f>
        <v>19.1251571281751</v>
      </c>
    </row>
    <row r="88" spans="1:7">
      <c r="A88" s="1" t="s">
        <v>820</v>
      </c>
      <c r="B88" s="1" t="s">
        <v>159</v>
      </c>
      <c r="C88" s="1" t="s">
        <v>171</v>
      </c>
      <c r="E88">
        <f>VALUE(Calorimeter3b__4[[#This Row],[Column1]])</f>
        <v>1.4</v>
      </c>
      <c r="F88" s="70">
        <f t="shared" si="1"/>
        <v>84</v>
      </c>
      <c r="G88">
        <f>VALUE(Calorimeter3b__4[[#This Row],[Column2]])</f>
        <v>19.096761080895799</v>
      </c>
    </row>
    <row r="89" spans="1:7">
      <c r="A89" s="1" t="s">
        <v>822</v>
      </c>
      <c r="B89" s="1" t="s">
        <v>169</v>
      </c>
      <c r="C89" s="1" t="s">
        <v>171</v>
      </c>
      <c r="E89">
        <f>VALUE(Calorimeter3b__4[[#This Row],[Column1]])</f>
        <v>1.4166666666666601</v>
      </c>
      <c r="F89" s="70">
        <f t="shared" si="1"/>
        <v>84.999999999999602</v>
      </c>
      <c r="G89">
        <f>VALUE(Calorimeter3b__4[[#This Row],[Column2]])</f>
        <v>19.1251571281751</v>
      </c>
    </row>
    <row r="90" spans="1:7">
      <c r="A90" s="1" t="s">
        <v>825</v>
      </c>
      <c r="B90" s="1" t="s">
        <v>159</v>
      </c>
      <c r="C90" s="1" t="s">
        <v>171</v>
      </c>
      <c r="E90">
        <f>VALUE(Calorimeter3b__4[[#This Row],[Column1]])</f>
        <v>1.43333333333333</v>
      </c>
      <c r="F90" s="70">
        <f t="shared" si="1"/>
        <v>85.999999999999801</v>
      </c>
      <c r="G90">
        <f>VALUE(Calorimeter3b__4[[#This Row],[Column2]])</f>
        <v>19.096761080895799</v>
      </c>
    </row>
    <row r="91" spans="1:7">
      <c r="A91" s="1" t="s">
        <v>828</v>
      </c>
      <c r="B91" s="1" t="s">
        <v>169</v>
      </c>
      <c r="C91" s="1" t="s">
        <v>370</v>
      </c>
      <c r="E91">
        <f>VALUE(Calorimeter3b__4[[#This Row],[Column1]])</f>
        <v>1.45</v>
      </c>
      <c r="F91" s="70">
        <f t="shared" si="1"/>
        <v>87</v>
      </c>
      <c r="G91">
        <f>VALUE(Calorimeter3b__4[[#This Row],[Column2]])</f>
        <v>19.1251571281751</v>
      </c>
    </row>
    <row r="92" spans="1:7">
      <c r="A92" s="1" t="s">
        <v>830</v>
      </c>
      <c r="B92" s="1" t="s">
        <v>218</v>
      </c>
      <c r="C92" s="1" t="s">
        <v>171</v>
      </c>
      <c r="E92">
        <f>VALUE(Calorimeter3b__4[[#This Row],[Column1]])</f>
        <v>1.4666666666666599</v>
      </c>
      <c r="F92" s="70">
        <f t="shared" si="1"/>
        <v>87.999999999999588</v>
      </c>
      <c r="G92">
        <f>VALUE(Calorimeter3b__4[[#This Row],[Column2]])</f>
        <v>19.153545802354</v>
      </c>
    </row>
    <row r="93" spans="1:7">
      <c r="A93" s="1" t="s">
        <v>833</v>
      </c>
      <c r="B93" s="1" t="s">
        <v>218</v>
      </c>
      <c r="C93" s="1" t="s">
        <v>370</v>
      </c>
      <c r="E93">
        <f>VALUE(Calorimeter3b__4[[#This Row],[Column1]])</f>
        <v>1.4833333333333301</v>
      </c>
      <c r="F93" s="70">
        <f t="shared" si="1"/>
        <v>88.999999999999801</v>
      </c>
      <c r="G93">
        <f>VALUE(Calorimeter3b__4[[#This Row],[Column2]])</f>
        <v>19.153545802354</v>
      </c>
    </row>
    <row r="94" spans="1:7">
      <c r="A94" s="1" t="s">
        <v>178</v>
      </c>
      <c r="B94" s="1" t="s">
        <v>169</v>
      </c>
      <c r="C94" s="1" t="s">
        <v>370</v>
      </c>
      <c r="E94">
        <f>VALUE(Calorimeter3b__4[[#This Row],[Column1]])</f>
        <v>1.5</v>
      </c>
      <c r="F94" s="70">
        <f t="shared" si="1"/>
        <v>90</v>
      </c>
      <c r="G94">
        <f>VALUE(Calorimeter3b__4[[#This Row],[Column2]])</f>
        <v>19.1251571281751</v>
      </c>
    </row>
    <row r="95" spans="1:7">
      <c r="A95" s="1" t="s">
        <v>837</v>
      </c>
      <c r="B95" s="1" t="s">
        <v>175</v>
      </c>
      <c r="C95" s="1" t="s">
        <v>366</v>
      </c>
      <c r="E95">
        <f>VALUE(Calorimeter3b__4[[#This Row],[Column1]])</f>
        <v>1.5166666666666599</v>
      </c>
      <c r="F95" s="70">
        <f t="shared" si="1"/>
        <v>90.999999999999602</v>
      </c>
      <c r="G95">
        <f>VALUE(Calorimeter3b__4[[#This Row],[Column2]])</f>
        <v>19.039946764962401</v>
      </c>
    </row>
    <row r="96" spans="1:7">
      <c r="A96" s="1" t="s">
        <v>840</v>
      </c>
      <c r="B96" s="1" t="s">
        <v>166</v>
      </c>
      <c r="C96" s="1" t="s">
        <v>368</v>
      </c>
      <c r="E96">
        <f>VALUE(Calorimeter3b__4[[#This Row],[Column1]])</f>
        <v>1.5333333333333301</v>
      </c>
      <c r="F96" s="70">
        <f t="shared" si="1"/>
        <v>91.999999999999801</v>
      </c>
      <c r="G96">
        <f>VALUE(Calorimeter3b__4[[#This Row],[Column2]])</f>
        <v>19.068357635008699</v>
      </c>
    </row>
    <row r="97" spans="1:7">
      <c r="A97" s="1" t="s">
        <v>842</v>
      </c>
      <c r="B97" s="1" t="s">
        <v>166</v>
      </c>
      <c r="C97" s="1" t="s">
        <v>366</v>
      </c>
      <c r="E97">
        <f>VALUE(Calorimeter3b__4[[#This Row],[Column1]])</f>
        <v>1.55</v>
      </c>
      <c r="F97" s="70">
        <f t="shared" si="1"/>
        <v>93</v>
      </c>
      <c r="G97">
        <f>VALUE(Calorimeter3b__4[[#This Row],[Column2]])</f>
        <v>19.068357635008699</v>
      </c>
    </row>
    <row r="98" spans="1:7">
      <c r="A98" s="1" t="s">
        <v>845</v>
      </c>
      <c r="B98" s="1" t="s">
        <v>159</v>
      </c>
      <c r="C98" s="1" t="s">
        <v>366</v>
      </c>
      <c r="E98">
        <f>VALUE(Calorimeter3b__4[[#This Row],[Column1]])</f>
        <v>1.56666666666666</v>
      </c>
      <c r="F98" s="70">
        <f t="shared" si="1"/>
        <v>93.999999999999602</v>
      </c>
      <c r="G98">
        <f>VALUE(Calorimeter3b__4[[#This Row],[Column2]])</f>
        <v>19.096761080895799</v>
      </c>
    </row>
    <row r="99" spans="1:7">
      <c r="A99" s="1" t="s">
        <v>848</v>
      </c>
      <c r="B99" s="1" t="s">
        <v>169</v>
      </c>
      <c r="C99" s="1" t="s">
        <v>171</v>
      </c>
      <c r="E99">
        <f>VALUE(Calorimeter3b__4[[#This Row],[Column1]])</f>
        <v>1.5833333333333299</v>
      </c>
      <c r="F99" s="70">
        <f t="shared" si="1"/>
        <v>94.999999999999801</v>
      </c>
      <c r="G99">
        <f>VALUE(Calorimeter3b__4[[#This Row],[Column2]])</f>
        <v>19.1251571281751</v>
      </c>
    </row>
    <row r="100" spans="1:7">
      <c r="A100" s="1" t="s">
        <v>850</v>
      </c>
      <c r="B100" s="1" t="s">
        <v>159</v>
      </c>
      <c r="C100" s="1" t="s">
        <v>368</v>
      </c>
      <c r="E100">
        <f>VALUE(Calorimeter3b__4[[#This Row],[Column1]])</f>
        <v>1.6</v>
      </c>
      <c r="F100" s="70">
        <f t="shared" si="1"/>
        <v>96</v>
      </c>
      <c r="G100">
        <f>VALUE(Calorimeter3b__4[[#This Row],[Column2]])</f>
        <v>19.096761080895799</v>
      </c>
    </row>
    <row r="101" spans="1:7">
      <c r="A101" s="1" t="s">
        <v>854</v>
      </c>
      <c r="B101" s="1" t="s">
        <v>159</v>
      </c>
      <c r="C101" s="1" t="s">
        <v>171</v>
      </c>
      <c r="E101">
        <f>VALUE(Calorimeter3b__4[[#This Row],[Column1]])</f>
        <v>1.61666666666666</v>
      </c>
      <c r="F101" s="70">
        <f t="shared" si="1"/>
        <v>96.999999999999602</v>
      </c>
      <c r="G101">
        <f>VALUE(Calorimeter3b__4[[#This Row],[Column2]])</f>
        <v>19.096761080895799</v>
      </c>
    </row>
    <row r="102" spans="1:7">
      <c r="A102" s="1" t="s">
        <v>856</v>
      </c>
      <c r="B102" s="1" t="s">
        <v>175</v>
      </c>
      <c r="C102" s="1" t="s">
        <v>368</v>
      </c>
      <c r="E102">
        <f>VALUE(Calorimeter3b__4[[#This Row],[Column1]])</f>
        <v>1.63333333333333</v>
      </c>
      <c r="F102" s="70">
        <f t="shared" si="1"/>
        <v>97.999999999999801</v>
      </c>
      <c r="G102">
        <f>VALUE(Calorimeter3b__4[[#This Row],[Column2]])</f>
        <v>19.039946764962401</v>
      </c>
    </row>
    <row r="103" spans="1:7">
      <c r="A103" s="1" t="s">
        <v>858</v>
      </c>
      <c r="B103" s="1" t="s">
        <v>159</v>
      </c>
      <c r="C103" s="1" t="s">
        <v>171</v>
      </c>
      <c r="E103">
        <f>VALUE(Calorimeter3b__4[[#This Row],[Column1]])</f>
        <v>1.65</v>
      </c>
      <c r="F103" s="70">
        <f t="shared" si="1"/>
        <v>99</v>
      </c>
      <c r="G103">
        <f>VALUE(Calorimeter3b__4[[#This Row],[Column2]])</f>
        <v>19.096761080895799</v>
      </c>
    </row>
    <row r="104" spans="1:7">
      <c r="A104" s="1" t="s">
        <v>180</v>
      </c>
      <c r="B104" s="1" t="s">
        <v>169</v>
      </c>
      <c r="C104" s="1" t="s">
        <v>370</v>
      </c>
      <c r="E104">
        <f>VALUE(Calorimeter3b__4[[#This Row],[Column1]])</f>
        <v>1.6666666666666601</v>
      </c>
      <c r="F104" s="70">
        <f t="shared" si="1"/>
        <v>99.999999999999602</v>
      </c>
      <c r="G104">
        <f>VALUE(Calorimeter3b__4[[#This Row],[Column2]])</f>
        <v>19.1251571281751</v>
      </c>
    </row>
    <row r="105" spans="1:7">
      <c r="A105" s="1" t="s">
        <v>862</v>
      </c>
      <c r="B105" s="1" t="s">
        <v>159</v>
      </c>
      <c r="C105" s="1" t="s">
        <v>171</v>
      </c>
      <c r="E105">
        <f>VALUE(Calorimeter3b__4[[#This Row],[Column1]])</f>
        <v>1.68333333333333</v>
      </c>
      <c r="F105" s="70">
        <f t="shared" si="1"/>
        <v>100.9999999999998</v>
      </c>
      <c r="G105">
        <f>VALUE(Calorimeter3b__4[[#This Row],[Column2]])</f>
        <v>19.096761080895799</v>
      </c>
    </row>
    <row r="106" spans="1:7">
      <c r="A106" s="1" t="s">
        <v>865</v>
      </c>
      <c r="B106" s="1" t="s">
        <v>159</v>
      </c>
      <c r="C106" s="1" t="s">
        <v>171</v>
      </c>
      <c r="E106">
        <f>VALUE(Calorimeter3b__4[[#This Row],[Column1]])</f>
        <v>1.7</v>
      </c>
      <c r="F106" s="70">
        <f t="shared" si="1"/>
        <v>102</v>
      </c>
      <c r="G106">
        <f>VALUE(Calorimeter3b__4[[#This Row],[Column2]])</f>
        <v>19.096761080895799</v>
      </c>
    </row>
    <row r="107" spans="1:7">
      <c r="A107" s="1" t="s">
        <v>868</v>
      </c>
      <c r="B107" s="1" t="s">
        <v>218</v>
      </c>
      <c r="C107" s="1" t="s">
        <v>368</v>
      </c>
      <c r="E107">
        <f>VALUE(Calorimeter3b__4[[#This Row],[Column1]])</f>
        <v>1.7166666666666599</v>
      </c>
      <c r="F107" s="70">
        <f t="shared" si="1"/>
        <v>102.99999999999959</v>
      </c>
      <c r="G107">
        <f>VALUE(Calorimeter3b__4[[#This Row],[Column2]])</f>
        <v>19.153545802354</v>
      </c>
    </row>
    <row r="108" spans="1:7">
      <c r="A108" s="1" t="s">
        <v>870</v>
      </c>
      <c r="B108" s="1" t="s">
        <v>159</v>
      </c>
      <c r="C108" s="1" t="s">
        <v>171</v>
      </c>
      <c r="E108">
        <f>VALUE(Calorimeter3b__4[[#This Row],[Column1]])</f>
        <v>1.7333333333333301</v>
      </c>
      <c r="F108" s="70">
        <f t="shared" si="1"/>
        <v>103.9999999999998</v>
      </c>
      <c r="G108">
        <f>VALUE(Calorimeter3b__4[[#This Row],[Column2]])</f>
        <v>19.096761080895799</v>
      </c>
    </row>
    <row r="109" spans="1:7">
      <c r="A109" s="1" t="s">
        <v>872</v>
      </c>
      <c r="B109" s="1" t="s">
        <v>159</v>
      </c>
      <c r="C109" s="1" t="s">
        <v>370</v>
      </c>
      <c r="E109">
        <f>VALUE(Calorimeter3b__4[[#This Row],[Column1]])</f>
        <v>1.75</v>
      </c>
      <c r="F109" s="70">
        <f t="shared" si="1"/>
        <v>105</v>
      </c>
      <c r="G109">
        <f>VALUE(Calorimeter3b__4[[#This Row],[Column2]])</f>
        <v>19.096761080895799</v>
      </c>
    </row>
    <row r="110" spans="1:7">
      <c r="A110" s="1" t="s">
        <v>874</v>
      </c>
      <c r="B110" s="1" t="s">
        <v>159</v>
      </c>
      <c r="C110" s="1" t="s">
        <v>366</v>
      </c>
      <c r="E110">
        <f>VALUE(Calorimeter3b__4[[#This Row],[Column1]])</f>
        <v>1.7666666666666599</v>
      </c>
      <c r="F110" s="70">
        <f t="shared" si="1"/>
        <v>105.9999999999996</v>
      </c>
      <c r="G110">
        <f>VALUE(Calorimeter3b__4[[#This Row],[Column2]])</f>
        <v>19.096761080895799</v>
      </c>
    </row>
    <row r="111" spans="1:7">
      <c r="A111" s="1" t="s">
        <v>876</v>
      </c>
      <c r="B111" s="1" t="s">
        <v>169</v>
      </c>
      <c r="C111" s="1" t="s">
        <v>171</v>
      </c>
      <c r="E111">
        <f>VALUE(Calorimeter3b__4[[#This Row],[Column1]])</f>
        <v>1.7833333333333301</v>
      </c>
      <c r="F111" s="70">
        <f t="shared" si="1"/>
        <v>106.9999999999998</v>
      </c>
      <c r="G111">
        <f>VALUE(Calorimeter3b__4[[#This Row],[Column2]])</f>
        <v>19.1251571281751</v>
      </c>
    </row>
    <row r="112" spans="1:7">
      <c r="A112" s="1" t="s">
        <v>878</v>
      </c>
      <c r="B112" s="1" t="s">
        <v>185</v>
      </c>
      <c r="C112" s="1" t="s">
        <v>171</v>
      </c>
      <c r="E112">
        <f>VALUE(Calorimeter3b__4[[#This Row],[Column1]])</f>
        <v>1.8</v>
      </c>
      <c r="F112" s="70">
        <f t="shared" si="1"/>
        <v>108</v>
      </c>
      <c r="G112">
        <f>VALUE(Calorimeter3b__4[[#This Row],[Column2]])</f>
        <v>19.210301133222199</v>
      </c>
    </row>
    <row r="113" spans="1:7">
      <c r="A113" s="1" t="s">
        <v>882</v>
      </c>
      <c r="B113" s="1" t="s">
        <v>169</v>
      </c>
      <c r="C113" s="1" t="s">
        <v>366</v>
      </c>
      <c r="E113">
        <f>VALUE(Calorimeter3b__4[[#This Row],[Column1]])</f>
        <v>1.81666666666666</v>
      </c>
      <c r="F113" s="70">
        <f t="shared" si="1"/>
        <v>108.9999999999996</v>
      </c>
      <c r="G113">
        <f>VALUE(Calorimeter3b__4[[#This Row],[Column2]])</f>
        <v>19.1251571281751</v>
      </c>
    </row>
    <row r="114" spans="1:7">
      <c r="A114" s="1" t="s">
        <v>182</v>
      </c>
      <c r="B114" s="1" t="s">
        <v>159</v>
      </c>
      <c r="C114" s="1" t="s">
        <v>368</v>
      </c>
      <c r="E114">
        <f>VALUE(Calorimeter3b__4[[#This Row],[Column1]])</f>
        <v>1.8333333333333299</v>
      </c>
      <c r="F114" s="70">
        <f t="shared" si="1"/>
        <v>109.9999999999998</v>
      </c>
      <c r="G114">
        <f>VALUE(Calorimeter3b__4[[#This Row],[Column2]])</f>
        <v>19.096761080895799</v>
      </c>
    </row>
    <row r="115" spans="1:7">
      <c r="A115" s="1" t="s">
        <v>886</v>
      </c>
      <c r="B115" s="1" t="s">
        <v>199</v>
      </c>
      <c r="C115" s="1" t="s">
        <v>171</v>
      </c>
      <c r="E115">
        <f>VALUE(Calorimeter3b__4[[#This Row],[Column1]])</f>
        <v>1.85</v>
      </c>
      <c r="F115" s="70">
        <f t="shared" si="1"/>
        <v>111</v>
      </c>
      <c r="G115">
        <f>VALUE(Calorimeter3b__4[[#This Row],[Column2]])</f>
        <v>19.181927128896302</v>
      </c>
    </row>
    <row r="116" spans="1:7">
      <c r="A116" s="1" t="s">
        <v>889</v>
      </c>
      <c r="B116" s="1" t="s">
        <v>159</v>
      </c>
      <c r="C116" s="1" t="s">
        <v>366</v>
      </c>
      <c r="E116">
        <f>VALUE(Calorimeter3b__4[[#This Row],[Column1]])</f>
        <v>1.86666666666666</v>
      </c>
      <c r="F116" s="70">
        <f t="shared" si="1"/>
        <v>111.9999999999996</v>
      </c>
      <c r="G116">
        <f>VALUE(Calorimeter3b__4[[#This Row],[Column2]])</f>
        <v>19.096761080895799</v>
      </c>
    </row>
    <row r="117" spans="1:7">
      <c r="A117" s="1" t="s">
        <v>891</v>
      </c>
      <c r="B117" s="1" t="s">
        <v>218</v>
      </c>
      <c r="C117" s="1" t="s">
        <v>370</v>
      </c>
      <c r="E117">
        <f>VALUE(Calorimeter3b__4[[#This Row],[Column1]])</f>
        <v>1.88333333333333</v>
      </c>
      <c r="F117" s="70">
        <f t="shared" si="1"/>
        <v>112.9999999999998</v>
      </c>
      <c r="G117">
        <f>VALUE(Calorimeter3b__4[[#This Row],[Column2]])</f>
        <v>19.153545802354</v>
      </c>
    </row>
    <row r="118" spans="1:7">
      <c r="A118" s="1" t="s">
        <v>893</v>
      </c>
      <c r="B118" s="1" t="s">
        <v>218</v>
      </c>
      <c r="C118" s="1" t="s">
        <v>366</v>
      </c>
      <c r="E118">
        <f>VALUE(Calorimeter3b__4[[#This Row],[Column1]])</f>
        <v>1.9</v>
      </c>
      <c r="F118" s="70">
        <f t="shared" si="1"/>
        <v>114</v>
      </c>
      <c r="G118">
        <f>VALUE(Calorimeter3b__4[[#This Row],[Column2]])</f>
        <v>19.153545802354</v>
      </c>
    </row>
    <row r="119" spans="1:7">
      <c r="A119" s="1" t="s">
        <v>895</v>
      </c>
      <c r="B119" s="1" t="s">
        <v>175</v>
      </c>
      <c r="C119" s="1" t="s">
        <v>366</v>
      </c>
      <c r="E119">
        <f>VALUE(Calorimeter3b__4[[#This Row],[Column1]])</f>
        <v>1.9166666666666601</v>
      </c>
      <c r="F119" s="70">
        <f t="shared" si="1"/>
        <v>114.9999999999996</v>
      </c>
      <c r="G119">
        <f>VALUE(Calorimeter3b__4[[#This Row],[Column2]])</f>
        <v>19.039946764962401</v>
      </c>
    </row>
    <row r="120" spans="1:7">
      <c r="A120" s="1" t="s">
        <v>899</v>
      </c>
      <c r="B120" s="1" t="s">
        <v>166</v>
      </c>
      <c r="C120" s="1" t="s">
        <v>366</v>
      </c>
      <c r="E120">
        <f>VALUE(Calorimeter3b__4[[#This Row],[Column1]])</f>
        <v>1.93333333333333</v>
      </c>
      <c r="F120" s="70">
        <f t="shared" si="1"/>
        <v>115.9999999999998</v>
      </c>
      <c r="G120">
        <f>VALUE(Calorimeter3b__4[[#This Row],[Column2]])</f>
        <v>19.068357635008699</v>
      </c>
    </row>
    <row r="121" spans="1:7">
      <c r="A121" s="1" t="s">
        <v>902</v>
      </c>
      <c r="B121" s="1" t="s">
        <v>1668</v>
      </c>
      <c r="C121" s="1" t="s">
        <v>368</v>
      </c>
      <c r="E121">
        <f>VALUE(Calorimeter3b__4[[#This Row],[Column1]])</f>
        <v>1.95</v>
      </c>
      <c r="F121" s="70">
        <f t="shared" si="1"/>
        <v>117</v>
      </c>
      <c r="G121">
        <f>VALUE(Calorimeter3b__4[[#This Row],[Column2]])</f>
        <v>18.954669353692001</v>
      </c>
    </row>
    <row r="122" spans="1:7">
      <c r="A122" s="1" t="s">
        <v>905</v>
      </c>
      <c r="B122" s="1" t="s">
        <v>1669</v>
      </c>
      <c r="C122" s="1" t="s">
        <v>366</v>
      </c>
      <c r="E122">
        <f>VALUE(Calorimeter3b__4[[#This Row],[Column1]])</f>
        <v>1.9666666666666599</v>
      </c>
      <c r="F122" s="70">
        <f t="shared" si="1"/>
        <v>117.99999999999959</v>
      </c>
      <c r="G122">
        <f>VALUE(Calorimeter3b__4[[#This Row],[Column2]])</f>
        <v>18.926228530610601</v>
      </c>
    </row>
    <row r="123" spans="1:7">
      <c r="A123" s="1" t="s">
        <v>907</v>
      </c>
      <c r="B123" s="1" t="s">
        <v>1174</v>
      </c>
      <c r="C123" s="1" t="s">
        <v>368</v>
      </c>
      <c r="E123">
        <f>VALUE(Calorimeter3b__4[[#This Row],[Column1]])</f>
        <v>1.9833333333333301</v>
      </c>
      <c r="F123" s="70">
        <f t="shared" si="1"/>
        <v>118.9999999999998</v>
      </c>
      <c r="G123">
        <f>VALUE(Calorimeter3b__4[[#This Row],[Column2]])</f>
        <v>18.812389454061702</v>
      </c>
    </row>
    <row r="124" spans="1:7">
      <c r="A124" s="1" t="s">
        <v>10</v>
      </c>
      <c r="B124" s="1" t="s">
        <v>1670</v>
      </c>
      <c r="C124" s="1" t="s">
        <v>370</v>
      </c>
      <c r="E124">
        <f>VALUE(Calorimeter3b__4[[#This Row],[Column1]])</f>
        <v>2</v>
      </c>
      <c r="F124" s="70">
        <f t="shared" si="1"/>
        <v>120</v>
      </c>
      <c r="G124">
        <f>VALUE(Calorimeter3b__4[[#This Row],[Column2]])</f>
        <v>18.840860642559999</v>
      </c>
    </row>
    <row r="125" spans="1:7">
      <c r="A125" s="1" t="s">
        <v>910</v>
      </c>
      <c r="B125" s="1" t="s">
        <v>1174</v>
      </c>
      <c r="C125" s="1" t="s">
        <v>171</v>
      </c>
      <c r="E125">
        <f>VALUE(Calorimeter3b__4[[#This Row],[Column1]])</f>
        <v>2.0166666666666599</v>
      </c>
      <c r="F125" s="70">
        <f t="shared" si="1"/>
        <v>120.9999999999996</v>
      </c>
      <c r="G125">
        <f>VALUE(Calorimeter3b__4[[#This Row],[Column2]])</f>
        <v>18.812389454061702</v>
      </c>
    </row>
    <row r="126" spans="1:7">
      <c r="A126" s="1" t="s">
        <v>913</v>
      </c>
      <c r="B126" s="1" t="s">
        <v>1671</v>
      </c>
      <c r="C126" s="1" t="s">
        <v>171</v>
      </c>
      <c r="E126">
        <f>VALUE(Calorimeter3b__4[[#This Row],[Column1]])</f>
        <v>2.0333333333333301</v>
      </c>
      <c r="F126" s="70">
        <f t="shared" si="1"/>
        <v>121.9999999999998</v>
      </c>
      <c r="G126">
        <f>VALUE(Calorimeter3b__4[[#This Row],[Column2]])</f>
        <v>18.726929847755599</v>
      </c>
    </row>
    <row r="127" spans="1:7">
      <c r="A127" s="1" t="s">
        <v>916</v>
      </c>
      <c r="B127" s="1" t="s">
        <v>1175</v>
      </c>
      <c r="C127" s="1" t="s">
        <v>366</v>
      </c>
      <c r="E127">
        <f>VALUE(Calorimeter3b__4[[#This Row],[Column1]])</f>
        <v>2.0499999999999998</v>
      </c>
      <c r="F127" s="70">
        <f t="shared" si="1"/>
        <v>122.99999999999999</v>
      </c>
      <c r="G127">
        <f>VALUE(Calorimeter3b__4[[#This Row],[Column2]])</f>
        <v>18.612875303765598</v>
      </c>
    </row>
    <row r="128" spans="1:7">
      <c r="A128" s="1" t="s">
        <v>919</v>
      </c>
      <c r="B128" s="1" t="s">
        <v>1672</v>
      </c>
      <c r="C128" s="1" t="s">
        <v>366</v>
      </c>
      <c r="E128">
        <f>VALUE(Calorimeter3b__4[[#This Row],[Column1]])</f>
        <v>2.0666666666666602</v>
      </c>
      <c r="F128" s="70">
        <f t="shared" si="1"/>
        <v>123.99999999999962</v>
      </c>
      <c r="G128">
        <f>VALUE(Calorimeter3b__4[[#This Row],[Column2]])</f>
        <v>18.4701305449939</v>
      </c>
    </row>
    <row r="129" spans="1:7">
      <c r="A129" s="1" t="s">
        <v>921</v>
      </c>
      <c r="B129" s="1" t="s">
        <v>1177</v>
      </c>
      <c r="C129" s="1" t="s">
        <v>366</v>
      </c>
      <c r="E129">
        <f>VALUE(Calorimeter3b__4[[#This Row],[Column1]])</f>
        <v>2.0833333333333299</v>
      </c>
      <c r="F129" s="70">
        <f t="shared" si="1"/>
        <v>124.9999999999998</v>
      </c>
      <c r="G129">
        <f>VALUE(Calorimeter3b__4[[#This Row],[Column2]])</f>
        <v>18.355791414145902</v>
      </c>
    </row>
    <row r="130" spans="1:7">
      <c r="A130" s="1" t="s">
        <v>923</v>
      </c>
      <c r="B130" s="1" t="s">
        <v>1673</v>
      </c>
      <c r="C130" s="1" t="s">
        <v>370</v>
      </c>
      <c r="E130">
        <f>VALUE(Calorimeter3b__4[[#This Row],[Column1]])</f>
        <v>2.1</v>
      </c>
      <c r="F130" s="70">
        <f t="shared" si="1"/>
        <v>126</v>
      </c>
      <c r="G130">
        <f>VALUE(Calorimeter3b__4[[#This Row],[Column2]])</f>
        <v>18.412977028347498</v>
      </c>
    </row>
    <row r="131" spans="1:7">
      <c r="A131" s="1" t="s">
        <v>925</v>
      </c>
      <c r="B131" s="1" t="s">
        <v>1674</v>
      </c>
      <c r="C131" s="1" t="s">
        <v>171</v>
      </c>
      <c r="E131">
        <f>VALUE(Calorimeter3b__4[[#This Row],[Column1]])</f>
        <v>2.11666666666666</v>
      </c>
      <c r="F131" s="70">
        <f t="shared" si="1"/>
        <v>126.9999999999996</v>
      </c>
      <c r="G131">
        <f>VALUE(Calorimeter3b__4[[#This Row],[Column2]])</f>
        <v>18.269952342740801</v>
      </c>
    </row>
    <row r="132" spans="1:7">
      <c r="A132" s="1" t="s">
        <v>928</v>
      </c>
      <c r="B132" s="1" t="s">
        <v>1675</v>
      </c>
      <c r="C132" s="1" t="s">
        <v>171</v>
      </c>
      <c r="E132">
        <f>VALUE(Calorimeter3b__4[[#This Row],[Column1]])</f>
        <v>2.1333333333333302</v>
      </c>
      <c r="F132" s="70">
        <f t="shared" si="1"/>
        <v>127.99999999999982</v>
      </c>
      <c r="G132">
        <f>VALUE(Calorimeter3b__4[[#This Row],[Column2]])</f>
        <v>18.212685548996099</v>
      </c>
    </row>
    <row r="133" spans="1:7">
      <c r="A133" s="1" t="s">
        <v>930</v>
      </c>
      <c r="B133" s="1" t="s">
        <v>1675</v>
      </c>
      <c r="C133" s="1" t="s">
        <v>171</v>
      </c>
      <c r="E133">
        <f>VALUE(Calorimeter3b__4[[#This Row],[Column1]])</f>
        <v>2.15</v>
      </c>
      <c r="F133" s="70">
        <f t="shared" ref="F133:F196" si="2">E133*60</f>
        <v>129</v>
      </c>
      <c r="G133">
        <f>VALUE(Calorimeter3b__4[[#This Row],[Column2]])</f>
        <v>18.212685548996099</v>
      </c>
    </row>
    <row r="134" spans="1:7">
      <c r="A134" s="1" t="s">
        <v>183</v>
      </c>
      <c r="B134" s="1" t="s">
        <v>1676</v>
      </c>
      <c r="C134" s="1" t="s">
        <v>370</v>
      </c>
      <c r="E134">
        <f>VALUE(Calorimeter3b__4[[#This Row],[Column1]])</f>
        <v>2.1666666666666599</v>
      </c>
      <c r="F134" s="70">
        <f t="shared" si="2"/>
        <v>129.9999999999996</v>
      </c>
      <c r="G134">
        <f>VALUE(Calorimeter3b__4[[#This Row],[Column2]])</f>
        <v>18.241323038402498</v>
      </c>
    </row>
    <row r="135" spans="1:7">
      <c r="A135" s="1" t="s">
        <v>935</v>
      </c>
      <c r="B135" s="1" t="s">
        <v>1178</v>
      </c>
      <c r="C135" s="1" t="s">
        <v>1677</v>
      </c>
      <c r="E135">
        <f>VALUE(Calorimeter3b__4[[#This Row],[Column1]])</f>
        <v>2.18333333333333</v>
      </c>
      <c r="F135" s="70">
        <f t="shared" si="2"/>
        <v>130.9999999999998</v>
      </c>
      <c r="G135">
        <f>VALUE(Calorimeter3b__4[[#This Row],[Column2]])</f>
        <v>18.1840398475676</v>
      </c>
    </row>
    <row r="136" spans="1:7">
      <c r="A136" s="1" t="s">
        <v>938</v>
      </c>
      <c r="B136" s="1" t="s">
        <v>1178</v>
      </c>
      <c r="C136" s="1" t="s">
        <v>1677</v>
      </c>
      <c r="E136">
        <f>VALUE(Calorimeter3b__4[[#This Row],[Column1]])</f>
        <v>2.2000000000000002</v>
      </c>
      <c r="F136" s="70">
        <f t="shared" si="2"/>
        <v>132</v>
      </c>
      <c r="G136">
        <f>VALUE(Calorimeter3b__4[[#This Row],[Column2]])</f>
        <v>18.1840398475676</v>
      </c>
    </row>
    <row r="137" spans="1:7">
      <c r="A137" s="1" t="s">
        <v>940</v>
      </c>
      <c r="B137" s="1" t="s">
        <v>1678</v>
      </c>
      <c r="C137" s="1" t="s">
        <v>171</v>
      </c>
      <c r="E137">
        <f>VALUE(Calorimeter3b__4[[#This Row],[Column1]])</f>
        <v>2.2166666666666601</v>
      </c>
      <c r="F137" s="70">
        <f t="shared" si="2"/>
        <v>132.9999999999996</v>
      </c>
      <c r="G137">
        <f>VALUE(Calorimeter3b__4[[#This Row],[Column2]])</f>
        <v>18.1267237005789</v>
      </c>
    </row>
    <row r="138" spans="1:7">
      <c r="A138" s="1" t="s">
        <v>942</v>
      </c>
      <c r="B138" s="1" t="s">
        <v>1678</v>
      </c>
      <c r="C138" s="1" t="s">
        <v>1677</v>
      </c>
      <c r="E138">
        <f>VALUE(Calorimeter3b__4[[#This Row],[Column1]])</f>
        <v>2.2333333333333298</v>
      </c>
      <c r="F138" s="70">
        <f t="shared" si="2"/>
        <v>133.9999999999998</v>
      </c>
      <c r="G138">
        <f>VALUE(Calorimeter3b__4[[#This Row],[Column2]])</f>
        <v>18.1267237005789</v>
      </c>
    </row>
    <row r="139" spans="1:7">
      <c r="A139" s="1" t="s">
        <v>944</v>
      </c>
      <c r="B139" s="1" t="s">
        <v>1180</v>
      </c>
      <c r="C139" s="1" t="s">
        <v>171</v>
      </c>
      <c r="E139">
        <f>VALUE(Calorimeter3b__4[[#This Row],[Column1]])</f>
        <v>2.25</v>
      </c>
      <c r="F139" s="70">
        <f t="shared" si="2"/>
        <v>135</v>
      </c>
      <c r="G139">
        <f>VALUE(Calorimeter3b__4[[#This Row],[Column2]])</f>
        <v>18.040687213208901</v>
      </c>
    </row>
    <row r="140" spans="1:7">
      <c r="A140" s="1" t="s">
        <v>947</v>
      </c>
      <c r="B140" s="1" t="s">
        <v>1180</v>
      </c>
      <c r="C140" s="1" t="s">
        <v>366</v>
      </c>
      <c r="E140">
        <f>VALUE(Calorimeter3b__4[[#This Row],[Column1]])</f>
        <v>2.2666666666666599</v>
      </c>
      <c r="F140" s="70">
        <f t="shared" si="2"/>
        <v>135.9999999999996</v>
      </c>
      <c r="G140">
        <f>VALUE(Calorimeter3b__4[[#This Row],[Column2]])</f>
        <v>18.040687213208901</v>
      </c>
    </row>
    <row r="141" spans="1:7">
      <c r="A141" s="1" t="s">
        <v>949</v>
      </c>
      <c r="B141" s="1" t="s">
        <v>1679</v>
      </c>
      <c r="C141" s="1" t="s">
        <v>370</v>
      </c>
      <c r="E141">
        <f>VALUE(Calorimeter3b__4[[#This Row],[Column1]])</f>
        <v>2.2833333333333301</v>
      </c>
      <c r="F141" s="70">
        <f t="shared" si="2"/>
        <v>136.9999999999998</v>
      </c>
      <c r="G141">
        <f>VALUE(Calorimeter3b__4[[#This Row],[Column2]])</f>
        <v>18.098053200861301</v>
      </c>
    </row>
    <row r="142" spans="1:7">
      <c r="A142" s="1" t="s">
        <v>951</v>
      </c>
      <c r="B142" s="1" t="s">
        <v>1180</v>
      </c>
      <c r="C142" s="1" t="s">
        <v>171</v>
      </c>
      <c r="E142">
        <f>VALUE(Calorimeter3b__4[[#This Row],[Column1]])</f>
        <v>2.2999999999999998</v>
      </c>
      <c r="F142" s="70">
        <f t="shared" si="2"/>
        <v>138</v>
      </c>
      <c r="G142">
        <f>VALUE(Calorimeter3b__4[[#This Row],[Column2]])</f>
        <v>18.040687213208901</v>
      </c>
    </row>
    <row r="143" spans="1:7">
      <c r="A143" s="1" t="s">
        <v>953</v>
      </c>
      <c r="B143" s="1" t="s">
        <v>1180</v>
      </c>
      <c r="C143" s="1" t="s">
        <v>171</v>
      </c>
      <c r="E143">
        <f>VALUE(Calorimeter3b__4[[#This Row],[Column1]])</f>
        <v>2.3166666666666602</v>
      </c>
      <c r="F143" s="70">
        <f t="shared" si="2"/>
        <v>138.9999999999996</v>
      </c>
      <c r="G143">
        <f>VALUE(Calorimeter3b__4[[#This Row],[Column2]])</f>
        <v>18.040687213208901</v>
      </c>
    </row>
    <row r="144" spans="1:7">
      <c r="A144" s="1" t="s">
        <v>186</v>
      </c>
      <c r="B144" s="1" t="s">
        <v>1679</v>
      </c>
      <c r="C144" s="1" t="s">
        <v>372</v>
      </c>
      <c r="E144">
        <f>VALUE(Calorimeter3b__4[[#This Row],[Column1]])</f>
        <v>2.3333333333333299</v>
      </c>
      <c r="F144" s="70">
        <f t="shared" si="2"/>
        <v>139.9999999999998</v>
      </c>
      <c r="G144">
        <f>VALUE(Calorimeter3b__4[[#This Row],[Column2]])</f>
        <v>18.098053200861301</v>
      </c>
    </row>
    <row r="145" spans="1:7">
      <c r="A145" s="1" t="s">
        <v>957</v>
      </c>
      <c r="B145" s="1" t="s">
        <v>1680</v>
      </c>
      <c r="C145" s="1" t="s">
        <v>1677</v>
      </c>
      <c r="E145">
        <f>VALUE(Calorimeter3b__4[[#This Row],[Column1]])</f>
        <v>2.35</v>
      </c>
      <c r="F145" s="70">
        <f t="shared" si="2"/>
        <v>141</v>
      </c>
      <c r="G145">
        <f>VALUE(Calorimeter3b__4[[#This Row],[Column2]])</f>
        <v>18.069374380806199</v>
      </c>
    </row>
    <row r="146" spans="1:7">
      <c r="A146" s="1" t="s">
        <v>959</v>
      </c>
      <c r="B146" s="1" t="s">
        <v>1680</v>
      </c>
      <c r="C146" s="1" t="s">
        <v>370</v>
      </c>
      <c r="E146">
        <f>VALUE(Calorimeter3b__4[[#This Row],[Column1]])</f>
        <v>2.36666666666666</v>
      </c>
      <c r="F146" s="70">
        <f t="shared" si="2"/>
        <v>141.9999999999996</v>
      </c>
      <c r="G146">
        <f>VALUE(Calorimeter3b__4[[#This Row],[Column2]])</f>
        <v>18.069374380806199</v>
      </c>
    </row>
    <row r="147" spans="1:7">
      <c r="A147" s="1" t="s">
        <v>962</v>
      </c>
      <c r="B147" s="1" t="s">
        <v>1681</v>
      </c>
      <c r="C147" s="1" t="s">
        <v>1677</v>
      </c>
      <c r="E147">
        <f>VALUE(Calorimeter3b__4[[#This Row],[Column1]])</f>
        <v>2.3833333333333302</v>
      </c>
      <c r="F147" s="70">
        <f t="shared" si="2"/>
        <v>142.9999999999998</v>
      </c>
      <c r="G147">
        <f>VALUE(Calorimeter3b__4[[#This Row],[Column2]])</f>
        <v>18.011991670814201</v>
      </c>
    </row>
    <row r="148" spans="1:7">
      <c r="A148" s="1" t="s">
        <v>964</v>
      </c>
      <c r="B148" s="1" t="s">
        <v>1682</v>
      </c>
      <c r="C148" s="1" t="s">
        <v>370</v>
      </c>
      <c r="E148">
        <f>VALUE(Calorimeter3b__4[[#This Row],[Column1]])</f>
        <v>2.4</v>
      </c>
      <c r="F148" s="70">
        <f t="shared" si="2"/>
        <v>144</v>
      </c>
      <c r="G148">
        <f>VALUE(Calorimeter3b__4[[#This Row],[Column2]])</f>
        <v>17.954575352356098</v>
      </c>
    </row>
    <row r="149" spans="1:7">
      <c r="A149" s="1" t="s">
        <v>966</v>
      </c>
      <c r="B149" s="1" t="s">
        <v>1179</v>
      </c>
      <c r="C149" s="1" t="s">
        <v>370</v>
      </c>
      <c r="E149">
        <f>VALUE(Calorimeter3b__4[[#This Row],[Column1]])</f>
        <v>2.4166666666666599</v>
      </c>
      <c r="F149" s="70">
        <f t="shared" si="2"/>
        <v>144.9999999999996</v>
      </c>
      <c r="G149">
        <f>VALUE(Calorimeter3b__4[[#This Row],[Column2]])</f>
        <v>17.983287726315702</v>
      </c>
    </row>
    <row r="150" spans="1:7">
      <c r="A150" s="1" t="s">
        <v>968</v>
      </c>
      <c r="B150" s="1" t="s">
        <v>1180</v>
      </c>
      <c r="C150" s="1" t="s">
        <v>370</v>
      </c>
      <c r="E150">
        <f>VALUE(Calorimeter3b__4[[#This Row],[Column1]])</f>
        <v>2.43333333333333</v>
      </c>
      <c r="F150" s="70">
        <f t="shared" si="2"/>
        <v>145.9999999999998</v>
      </c>
      <c r="G150">
        <f>VALUE(Calorimeter3b__4[[#This Row],[Column2]])</f>
        <v>18.040687213208901</v>
      </c>
    </row>
    <row r="151" spans="1:7">
      <c r="A151" s="1" t="s">
        <v>971</v>
      </c>
      <c r="B151" s="1" t="s">
        <v>1679</v>
      </c>
      <c r="C151" s="1" t="s">
        <v>370</v>
      </c>
      <c r="E151">
        <f>VALUE(Calorimeter3b__4[[#This Row],[Column1]])</f>
        <v>2.4500000000000002</v>
      </c>
      <c r="F151" s="70">
        <f t="shared" si="2"/>
        <v>147</v>
      </c>
      <c r="G151">
        <f>VALUE(Calorimeter3b__4[[#This Row],[Column2]])</f>
        <v>18.098053200861301</v>
      </c>
    </row>
    <row r="152" spans="1:7">
      <c r="A152" s="1" t="s">
        <v>973</v>
      </c>
      <c r="B152" s="1" t="s">
        <v>1681</v>
      </c>
      <c r="C152" s="1" t="s">
        <v>370</v>
      </c>
      <c r="E152">
        <f>VALUE(Calorimeter3b__4[[#This Row],[Column1]])</f>
        <v>2.4666666666666601</v>
      </c>
      <c r="F152" s="70">
        <f t="shared" si="2"/>
        <v>147.9999999999996</v>
      </c>
      <c r="G152">
        <f>VALUE(Calorimeter3b__4[[#This Row],[Column2]])</f>
        <v>18.011991670814201</v>
      </c>
    </row>
    <row r="153" spans="1:7">
      <c r="A153" s="1" t="s">
        <v>976</v>
      </c>
      <c r="B153" s="1" t="s">
        <v>1179</v>
      </c>
      <c r="C153" s="1" t="s">
        <v>171</v>
      </c>
      <c r="E153">
        <f>VALUE(Calorimeter3b__4[[#This Row],[Column1]])</f>
        <v>2.4833333333333298</v>
      </c>
      <c r="F153" s="70">
        <f t="shared" si="2"/>
        <v>148.9999999999998</v>
      </c>
      <c r="G153">
        <f>VALUE(Calorimeter3b__4[[#This Row],[Column2]])</f>
        <v>17.983287726315702</v>
      </c>
    </row>
    <row r="154" spans="1:7">
      <c r="A154" s="1" t="s">
        <v>188</v>
      </c>
      <c r="B154" s="1" t="s">
        <v>1179</v>
      </c>
      <c r="C154" s="1" t="s">
        <v>1677</v>
      </c>
      <c r="E154">
        <f>VALUE(Calorimeter3b__4[[#This Row],[Column1]])</f>
        <v>2.5</v>
      </c>
      <c r="F154" s="70">
        <f t="shared" si="2"/>
        <v>150</v>
      </c>
      <c r="G154">
        <f>VALUE(Calorimeter3b__4[[#This Row],[Column2]])</f>
        <v>17.983287726315702</v>
      </c>
    </row>
    <row r="155" spans="1:7">
      <c r="A155" s="1" t="s">
        <v>979</v>
      </c>
      <c r="B155" s="1" t="s">
        <v>1179</v>
      </c>
      <c r="C155" s="1" t="s">
        <v>1677</v>
      </c>
      <c r="E155">
        <f>VALUE(Calorimeter3b__4[[#This Row],[Column1]])</f>
        <v>2.5166666666666599</v>
      </c>
      <c r="F155" s="70">
        <f t="shared" si="2"/>
        <v>150.9999999999996</v>
      </c>
      <c r="G155">
        <f>VALUE(Calorimeter3b__4[[#This Row],[Column2]])</f>
        <v>17.983287726315702</v>
      </c>
    </row>
    <row r="156" spans="1:7">
      <c r="A156" s="1" t="s">
        <v>982</v>
      </c>
      <c r="B156" s="1" t="s">
        <v>1181</v>
      </c>
      <c r="C156" s="1" t="s">
        <v>370</v>
      </c>
      <c r="E156">
        <f>VALUE(Calorimeter3b__4[[#This Row],[Column1]])</f>
        <v>2.5333333333333301</v>
      </c>
      <c r="F156" s="70">
        <f t="shared" si="2"/>
        <v>151.9999999999998</v>
      </c>
      <c r="G156">
        <f>VALUE(Calorimeter3b__4[[#This Row],[Column2]])</f>
        <v>17.925854521526698</v>
      </c>
    </row>
    <row r="157" spans="1:7">
      <c r="A157" s="1" t="s">
        <v>984</v>
      </c>
      <c r="B157" s="1" t="s">
        <v>1681</v>
      </c>
      <c r="C157" s="1" t="s">
        <v>1677</v>
      </c>
      <c r="E157">
        <f>VALUE(Calorimeter3b__4[[#This Row],[Column1]])</f>
        <v>2.5499999999999998</v>
      </c>
      <c r="F157" s="70">
        <f t="shared" si="2"/>
        <v>153</v>
      </c>
      <c r="G157">
        <f>VALUE(Calorimeter3b__4[[#This Row],[Column2]])</f>
        <v>18.011991670814201</v>
      </c>
    </row>
    <row r="158" spans="1:7">
      <c r="A158" s="1" t="s">
        <v>987</v>
      </c>
      <c r="B158" s="1" t="s">
        <v>1179</v>
      </c>
      <c r="C158" s="1" t="s">
        <v>370</v>
      </c>
      <c r="E158">
        <f>VALUE(Calorimeter3b__4[[#This Row],[Column1]])</f>
        <v>2.5666666666666602</v>
      </c>
      <c r="F158" s="70">
        <f t="shared" si="2"/>
        <v>153.9999999999996</v>
      </c>
      <c r="G158">
        <f>VALUE(Calorimeter3b__4[[#This Row],[Column2]])</f>
        <v>17.983287726315702</v>
      </c>
    </row>
    <row r="159" spans="1:7">
      <c r="A159" s="1" t="s">
        <v>990</v>
      </c>
      <c r="B159" s="1" t="s">
        <v>1682</v>
      </c>
      <c r="C159" s="1" t="s">
        <v>370</v>
      </c>
      <c r="E159">
        <f>VALUE(Calorimeter3b__4[[#This Row],[Column1]])</f>
        <v>2.5833333333333299</v>
      </c>
      <c r="F159" s="70">
        <f t="shared" si="2"/>
        <v>154.9999999999998</v>
      </c>
      <c r="G159">
        <f>VALUE(Calorimeter3b__4[[#This Row],[Column2]])</f>
        <v>17.954575352356098</v>
      </c>
    </row>
    <row r="160" spans="1:7">
      <c r="A160" s="1" t="s">
        <v>992</v>
      </c>
      <c r="B160" s="1" t="s">
        <v>1179</v>
      </c>
      <c r="C160" s="1" t="s">
        <v>372</v>
      </c>
      <c r="E160">
        <f>VALUE(Calorimeter3b__4[[#This Row],[Column1]])</f>
        <v>2.6</v>
      </c>
      <c r="F160" s="70">
        <f t="shared" si="2"/>
        <v>156</v>
      </c>
      <c r="G160">
        <f>VALUE(Calorimeter3b__4[[#This Row],[Column2]])</f>
        <v>17.983287726315702</v>
      </c>
    </row>
    <row r="161" spans="1:7">
      <c r="A161" s="1" t="s">
        <v>994</v>
      </c>
      <c r="B161" s="1" t="s">
        <v>1181</v>
      </c>
      <c r="C161" s="1" t="s">
        <v>1677</v>
      </c>
      <c r="E161">
        <f>VALUE(Calorimeter3b__4[[#This Row],[Column1]])</f>
        <v>2.61666666666666</v>
      </c>
      <c r="F161" s="70">
        <f t="shared" si="2"/>
        <v>156.9999999999996</v>
      </c>
      <c r="G161">
        <f>VALUE(Calorimeter3b__4[[#This Row],[Column2]])</f>
        <v>17.925854521526698</v>
      </c>
    </row>
    <row r="162" spans="1:7">
      <c r="A162" s="1" t="s">
        <v>996</v>
      </c>
      <c r="B162" s="1" t="s">
        <v>1683</v>
      </c>
      <c r="C162" s="1" t="s">
        <v>370</v>
      </c>
      <c r="E162">
        <f>VALUE(Calorimeter3b__4[[#This Row],[Column1]])</f>
        <v>2.6333333333333302</v>
      </c>
      <c r="F162" s="70">
        <f t="shared" si="2"/>
        <v>157.9999999999998</v>
      </c>
      <c r="G162">
        <f>VALUE(Calorimeter3b__4[[#This Row],[Column2]])</f>
        <v>17.868387379365899</v>
      </c>
    </row>
    <row r="163" spans="1:7">
      <c r="A163" s="1" t="s">
        <v>998</v>
      </c>
      <c r="B163" s="1" t="s">
        <v>1181</v>
      </c>
      <c r="C163" s="1" t="s">
        <v>1677</v>
      </c>
      <c r="E163">
        <f>VALUE(Calorimeter3b__4[[#This Row],[Column1]])</f>
        <v>2.65</v>
      </c>
      <c r="F163" s="70">
        <f t="shared" si="2"/>
        <v>159</v>
      </c>
      <c r="G163">
        <f>VALUE(Calorimeter3b__4[[#This Row],[Column2]])</f>
        <v>17.925854521526698</v>
      </c>
    </row>
    <row r="164" spans="1:7">
      <c r="A164" s="1" t="s">
        <v>190</v>
      </c>
      <c r="B164" s="1" t="s">
        <v>1181</v>
      </c>
      <c r="C164" s="1" t="s">
        <v>370</v>
      </c>
      <c r="E164">
        <f>VALUE(Calorimeter3b__4[[#This Row],[Column1]])</f>
        <v>2.6666666666666599</v>
      </c>
      <c r="F164" s="70">
        <f t="shared" si="2"/>
        <v>159.9999999999996</v>
      </c>
      <c r="G164">
        <f>VALUE(Calorimeter3b__4[[#This Row],[Column2]])</f>
        <v>17.925854521526698</v>
      </c>
    </row>
    <row r="165" spans="1:7">
      <c r="A165" s="1" t="s">
        <v>1001</v>
      </c>
      <c r="B165" s="1" t="s">
        <v>1181</v>
      </c>
      <c r="C165" s="1" t="s">
        <v>370</v>
      </c>
      <c r="E165">
        <f>VALUE(Calorimeter3b__4[[#This Row],[Column1]])</f>
        <v>2.68333333333333</v>
      </c>
      <c r="F165" s="70">
        <f t="shared" si="2"/>
        <v>160.9999999999998</v>
      </c>
      <c r="G165">
        <f>VALUE(Calorimeter3b__4[[#This Row],[Column2]])</f>
        <v>17.925854521526698</v>
      </c>
    </row>
    <row r="166" spans="1:7">
      <c r="A166" s="1" t="s">
        <v>1005</v>
      </c>
      <c r="B166" s="1" t="s">
        <v>1682</v>
      </c>
      <c r="C166" s="1" t="s">
        <v>370</v>
      </c>
      <c r="E166">
        <f>VALUE(Calorimeter3b__4[[#This Row],[Column1]])</f>
        <v>2.7</v>
      </c>
      <c r="F166" s="70">
        <f t="shared" si="2"/>
        <v>162</v>
      </c>
      <c r="G166">
        <f>VALUE(Calorimeter3b__4[[#This Row],[Column2]])</f>
        <v>17.954575352356098</v>
      </c>
    </row>
    <row r="167" spans="1:7">
      <c r="A167" s="1" t="s">
        <v>1007</v>
      </c>
      <c r="B167" s="1" t="s">
        <v>1684</v>
      </c>
      <c r="C167" s="1" t="s">
        <v>1677</v>
      </c>
      <c r="E167">
        <f>VALUE(Calorimeter3b__4[[#This Row],[Column1]])</f>
        <v>2.7166666666666601</v>
      </c>
      <c r="F167" s="70">
        <f t="shared" si="2"/>
        <v>162.9999999999996</v>
      </c>
      <c r="G167">
        <f>VALUE(Calorimeter3b__4[[#This Row],[Column2]])</f>
        <v>17.839641012958701</v>
      </c>
    </row>
    <row r="168" spans="1:7">
      <c r="A168" s="1" t="s">
        <v>1009</v>
      </c>
      <c r="B168" s="1" t="s">
        <v>1685</v>
      </c>
      <c r="C168" s="1" t="s">
        <v>370</v>
      </c>
      <c r="E168">
        <f>VALUE(Calorimeter3b__4[[#This Row],[Column1]])</f>
        <v>2.7333333333333298</v>
      </c>
      <c r="F168" s="70">
        <f t="shared" si="2"/>
        <v>163.9999999999998</v>
      </c>
      <c r="G168">
        <f>VALUE(Calorimeter3b__4[[#This Row],[Column2]])</f>
        <v>17.897125206367299</v>
      </c>
    </row>
    <row r="169" spans="1:7">
      <c r="A169" s="1" t="s">
        <v>1011</v>
      </c>
      <c r="B169" s="1" t="s">
        <v>1683</v>
      </c>
      <c r="C169" s="1" t="s">
        <v>370</v>
      </c>
      <c r="E169">
        <f>VALUE(Calorimeter3b__4[[#This Row],[Column1]])</f>
        <v>2.75</v>
      </c>
      <c r="F169" s="70">
        <f t="shared" si="2"/>
        <v>165</v>
      </c>
      <c r="G169">
        <f>VALUE(Calorimeter3b__4[[#This Row],[Column2]])</f>
        <v>17.868387379365899</v>
      </c>
    </row>
    <row r="170" spans="1:7">
      <c r="A170" s="1" t="s">
        <v>1014</v>
      </c>
      <c r="B170" s="1" t="s">
        <v>1684</v>
      </c>
      <c r="C170" s="1" t="s">
        <v>1677</v>
      </c>
      <c r="E170">
        <f>VALUE(Calorimeter3b__4[[#This Row],[Column1]])</f>
        <v>2.7666666666666599</v>
      </c>
      <c r="F170" s="70">
        <f t="shared" si="2"/>
        <v>165.9999999999996</v>
      </c>
      <c r="G170">
        <f>VALUE(Calorimeter3b__4[[#This Row],[Column2]])</f>
        <v>17.839641012958701</v>
      </c>
    </row>
    <row r="171" spans="1:7">
      <c r="A171" s="1" t="s">
        <v>1016</v>
      </c>
      <c r="B171" s="1" t="s">
        <v>1684</v>
      </c>
      <c r="C171" s="1" t="s">
        <v>1677</v>
      </c>
      <c r="E171">
        <f>VALUE(Calorimeter3b__4[[#This Row],[Column1]])</f>
        <v>2.7833333333333301</v>
      </c>
      <c r="F171" s="70">
        <f t="shared" si="2"/>
        <v>166.9999999999998</v>
      </c>
      <c r="G171">
        <f>VALUE(Calorimeter3b__4[[#This Row],[Column2]])</f>
        <v>17.839641012958701</v>
      </c>
    </row>
    <row r="172" spans="1:7">
      <c r="A172" s="1" t="s">
        <v>1018</v>
      </c>
      <c r="B172" s="1" t="s">
        <v>1683</v>
      </c>
      <c r="C172" s="1" t="s">
        <v>1677</v>
      </c>
      <c r="E172">
        <f>VALUE(Calorimeter3b__4[[#This Row],[Column1]])</f>
        <v>2.8</v>
      </c>
      <c r="F172" s="70">
        <f t="shared" si="2"/>
        <v>168</v>
      </c>
      <c r="G172">
        <f>VALUE(Calorimeter3b__4[[#This Row],[Column2]])</f>
        <v>17.868387379365899</v>
      </c>
    </row>
    <row r="173" spans="1:7">
      <c r="A173" s="1" t="s">
        <v>1020</v>
      </c>
      <c r="B173" s="1" t="s">
        <v>1686</v>
      </c>
      <c r="C173" s="1" t="s">
        <v>370</v>
      </c>
      <c r="E173">
        <f>VALUE(Calorimeter3b__4[[#This Row],[Column1]])</f>
        <v>2.8166666666666602</v>
      </c>
      <c r="F173" s="70">
        <f t="shared" si="2"/>
        <v>168.9999999999996</v>
      </c>
      <c r="G173">
        <f>VALUE(Calorimeter3b__4[[#This Row],[Column2]])</f>
        <v>17.782122551410101</v>
      </c>
    </row>
    <row r="174" spans="1:7">
      <c r="A174" s="1" t="s">
        <v>192</v>
      </c>
      <c r="B174" s="1" t="s">
        <v>1683</v>
      </c>
      <c r="C174" s="1" t="s">
        <v>372</v>
      </c>
      <c r="E174">
        <f>VALUE(Calorimeter3b__4[[#This Row],[Column1]])</f>
        <v>2.8333333333333299</v>
      </c>
      <c r="F174" s="70">
        <f t="shared" si="2"/>
        <v>169.9999999999998</v>
      </c>
      <c r="G174">
        <f>VALUE(Calorimeter3b__4[[#This Row],[Column2]])</f>
        <v>17.868387379365899</v>
      </c>
    </row>
    <row r="175" spans="1:7">
      <c r="A175" s="1" t="s">
        <v>1023</v>
      </c>
      <c r="B175" s="1" t="s">
        <v>1686</v>
      </c>
      <c r="C175" s="1" t="s">
        <v>370</v>
      </c>
      <c r="E175">
        <f>VALUE(Calorimeter3b__4[[#This Row],[Column1]])</f>
        <v>2.85</v>
      </c>
      <c r="F175" s="70">
        <f t="shared" si="2"/>
        <v>171</v>
      </c>
      <c r="G175">
        <f>VALUE(Calorimeter3b__4[[#This Row],[Column2]])</f>
        <v>17.782122551410101</v>
      </c>
    </row>
    <row r="176" spans="1:7">
      <c r="A176" s="1" t="s">
        <v>1025</v>
      </c>
      <c r="B176" s="1" t="s">
        <v>1687</v>
      </c>
      <c r="C176" s="1" t="s">
        <v>1677</v>
      </c>
      <c r="E176">
        <f>VALUE(Calorimeter3b__4[[#This Row],[Column1]])</f>
        <v>2.86666666666666</v>
      </c>
      <c r="F176" s="70">
        <f t="shared" si="2"/>
        <v>171.9999999999996</v>
      </c>
      <c r="G176">
        <f>VALUE(Calorimeter3b__4[[#This Row],[Column2]])</f>
        <v>17.753350400879299</v>
      </c>
    </row>
    <row r="177" spans="1:7">
      <c r="A177" s="1" t="s">
        <v>1027</v>
      </c>
      <c r="B177" s="1" t="s">
        <v>1182</v>
      </c>
      <c r="C177" s="1" t="s">
        <v>370</v>
      </c>
      <c r="E177">
        <f>VALUE(Calorimeter3b__4[[#This Row],[Column1]])</f>
        <v>2.8833333333333302</v>
      </c>
      <c r="F177" s="70">
        <f t="shared" si="2"/>
        <v>172.9999999999998</v>
      </c>
      <c r="G177">
        <f>VALUE(Calorimeter3b__4[[#This Row],[Column2]])</f>
        <v>17.810886079529499</v>
      </c>
    </row>
    <row r="178" spans="1:7">
      <c r="A178" s="1" t="s">
        <v>1029</v>
      </c>
      <c r="B178" s="1" t="s">
        <v>1684</v>
      </c>
      <c r="C178" s="1" t="s">
        <v>373</v>
      </c>
      <c r="E178">
        <f>VALUE(Calorimeter3b__4[[#This Row],[Column1]])</f>
        <v>2.9</v>
      </c>
      <c r="F178" s="70">
        <f t="shared" si="2"/>
        <v>174</v>
      </c>
      <c r="G178">
        <f>VALUE(Calorimeter3b__4[[#This Row],[Column2]])</f>
        <v>17.839641012958701</v>
      </c>
    </row>
    <row r="179" spans="1:7">
      <c r="A179" s="1" t="s">
        <v>1031</v>
      </c>
      <c r="B179" s="1" t="s">
        <v>1182</v>
      </c>
      <c r="C179" s="1" t="s">
        <v>370</v>
      </c>
      <c r="E179">
        <f>VALUE(Calorimeter3b__4[[#This Row],[Column1]])</f>
        <v>2.9166666666666599</v>
      </c>
      <c r="F179" s="70">
        <f t="shared" si="2"/>
        <v>174.9999999999996</v>
      </c>
      <c r="G179">
        <f>VALUE(Calorimeter3b__4[[#This Row],[Column2]])</f>
        <v>17.810886079529499</v>
      </c>
    </row>
    <row r="180" spans="1:7">
      <c r="A180" s="1" t="s">
        <v>1033</v>
      </c>
      <c r="B180" s="1" t="s">
        <v>1183</v>
      </c>
      <c r="C180" s="1" t="s">
        <v>372</v>
      </c>
      <c r="E180">
        <f>VALUE(Calorimeter3b__4[[#This Row],[Column1]])</f>
        <v>2.93333333333333</v>
      </c>
      <c r="F180" s="70">
        <f t="shared" si="2"/>
        <v>175.9999999999998</v>
      </c>
      <c r="G180">
        <f>VALUE(Calorimeter3b__4[[#This Row],[Column2]])</f>
        <v>17.724569600163601</v>
      </c>
    </row>
    <row r="181" spans="1:7">
      <c r="A181" s="1" t="s">
        <v>1035</v>
      </c>
      <c r="B181" s="1" t="s">
        <v>1686</v>
      </c>
      <c r="C181" s="1" t="s">
        <v>372</v>
      </c>
      <c r="E181">
        <f>VALUE(Calorimeter3b__4[[#This Row],[Column1]])</f>
        <v>2.95</v>
      </c>
      <c r="F181" s="70">
        <f t="shared" si="2"/>
        <v>177</v>
      </c>
      <c r="G181">
        <f>VALUE(Calorimeter3b__4[[#This Row],[Column2]])</f>
        <v>17.782122551410101</v>
      </c>
    </row>
    <row r="182" spans="1:7">
      <c r="A182" s="1" t="s">
        <v>1037</v>
      </c>
      <c r="B182" s="1" t="s">
        <v>1687</v>
      </c>
      <c r="C182" s="1" t="s">
        <v>372</v>
      </c>
      <c r="E182">
        <f>VALUE(Calorimeter3b__4[[#This Row],[Column1]])</f>
        <v>2.9666666666666601</v>
      </c>
      <c r="F182" s="70">
        <f t="shared" si="2"/>
        <v>177.9999999999996</v>
      </c>
      <c r="G182">
        <f>VALUE(Calorimeter3b__4[[#This Row],[Column2]])</f>
        <v>17.753350400879299</v>
      </c>
    </row>
    <row r="183" spans="1:7">
      <c r="A183" s="1" t="s">
        <v>1039</v>
      </c>
      <c r="B183" s="1" t="s">
        <v>1182</v>
      </c>
      <c r="C183" s="1" t="s">
        <v>372</v>
      </c>
      <c r="E183">
        <f>VALUE(Calorimeter3b__4[[#This Row],[Column1]])</f>
        <v>2.9833333333333298</v>
      </c>
      <c r="F183" s="70">
        <f t="shared" si="2"/>
        <v>178.9999999999998</v>
      </c>
      <c r="G183">
        <f>VALUE(Calorimeter3b__4[[#This Row],[Column2]])</f>
        <v>17.810886079529499</v>
      </c>
    </row>
    <row r="184" spans="1:7">
      <c r="A184" s="1" t="s">
        <v>11</v>
      </c>
      <c r="B184" s="1" t="s">
        <v>1684</v>
      </c>
      <c r="C184" s="1" t="s">
        <v>372</v>
      </c>
      <c r="E184">
        <f>VALUE(Calorimeter3b__4[[#This Row],[Column1]])</f>
        <v>3</v>
      </c>
      <c r="F184" s="70">
        <f t="shared" si="2"/>
        <v>180</v>
      </c>
      <c r="G184">
        <f>VALUE(Calorimeter3b__4[[#This Row],[Column2]])</f>
        <v>17.839641012958701</v>
      </c>
    </row>
    <row r="185" spans="1:7">
      <c r="A185" s="1" t="s">
        <v>1042</v>
      </c>
      <c r="B185" s="1" t="s">
        <v>1684</v>
      </c>
      <c r="C185" s="1" t="s">
        <v>372</v>
      </c>
      <c r="E185">
        <f>VALUE(Calorimeter3b__4[[#This Row],[Column1]])</f>
        <v>3.0166666666666599</v>
      </c>
      <c r="F185" s="70">
        <f t="shared" si="2"/>
        <v>180.9999999999996</v>
      </c>
      <c r="G185">
        <f>VALUE(Calorimeter3b__4[[#This Row],[Column2]])</f>
        <v>17.839641012958701</v>
      </c>
    </row>
    <row r="186" spans="1:7">
      <c r="A186" s="1" t="s">
        <v>1045</v>
      </c>
      <c r="B186" s="1" t="s">
        <v>1182</v>
      </c>
      <c r="C186" s="1" t="s">
        <v>372</v>
      </c>
      <c r="E186">
        <f>VALUE(Calorimeter3b__4[[#This Row],[Column1]])</f>
        <v>3.0333333333333301</v>
      </c>
      <c r="F186" s="70">
        <f t="shared" si="2"/>
        <v>181.9999999999998</v>
      </c>
      <c r="G186">
        <f>VALUE(Calorimeter3b__4[[#This Row],[Column2]])</f>
        <v>17.810886079529499</v>
      </c>
    </row>
    <row r="187" spans="1:7">
      <c r="A187" s="1" t="s">
        <v>1047</v>
      </c>
      <c r="B187" s="1" t="s">
        <v>1184</v>
      </c>
      <c r="C187" s="1" t="s">
        <v>1677</v>
      </c>
      <c r="E187">
        <f>VALUE(Calorimeter3b__4[[#This Row],[Column1]])</f>
        <v>3.05</v>
      </c>
      <c r="F187" s="70">
        <f t="shared" si="2"/>
        <v>183</v>
      </c>
      <c r="G187">
        <f>VALUE(Calorimeter3b__4[[#This Row],[Column2]])</f>
        <v>17.695780121436101</v>
      </c>
    </row>
    <row r="188" spans="1:7">
      <c r="A188" s="1" t="s">
        <v>1049</v>
      </c>
      <c r="B188" s="1" t="s">
        <v>1686</v>
      </c>
      <c r="C188" s="1" t="s">
        <v>373</v>
      </c>
      <c r="E188">
        <f>VALUE(Calorimeter3b__4[[#This Row],[Column1]])</f>
        <v>3.0666666666666602</v>
      </c>
      <c r="F188" s="70">
        <f t="shared" si="2"/>
        <v>183.9999999999996</v>
      </c>
      <c r="G188">
        <f>VALUE(Calorimeter3b__4[[#This Row],[Column2]])</f>
        <v>17.782122551410101</v>
      </c>
    </row>
    <row r="189" spans="1:7">
      <c r="A189" s="1" t="s">
        <v>1053</v>
      </c>
      <c r="B189" s="1" t="s">
        <v>1183</v>
      </c>
      <c r="C189" s="1" t="s">
        <v>373</v>
      </c>
      <c r="E189">
        <f>VALUE(Calorimeter3b__4[[#This Row],[Column1]])</f>
        <v>3.0833333333333299</v>
      </c>
      <c r="F189" s="70">
        <f t="shared" si="2"/>
        <v>184.9999999999998</v>
      </c>
      <c r="G189">
        <f>VALUE(Calorimeter3b__4[[#This Row],[Column2]])</f>
        <v>17.724569600163601</v>
      </c>
    </row>
    <row r="190" spans="1:7">
      <c r="A190" s="1" t="s">
        <v>1055</v>
      </c>
      <c r="B190" s="1" t="s">
        <v>1184</v>
      </c>
      <c r="C190" s="1" t="s">
        <v>372</v>
      </c>
      <c r="E190">
        <f>VALUE(Calorimeter3b__4[[#This Row],[Column1]])</f>
        <v>3.1</v>
      </c>
      <c r="F190" s="70">
        <f t="shared" si="2"/>
        <v>186</v>
      </c>
      <c r="G190">
        <f>VALUE(Calorimeter3b__4[[#This Row],[Column2]])</f>
        <v>17.695780121436101</v>
      </c>
    </row>
    <row r="191" spans="1:7">
      <c r="A191" s="1" t="s">
        <v>1057</v>
      </c>
      <c r="B191" s="1" t="s">
        <v>1687</v>
      </c>
      <c r="C191" s="1" t="s">
        <v>1677</v>
      </c>
      <c r="E191">
        <f>VALUE(Calorimeter3b__4[[#This Row],[Column1]])</f>
        <v>3.11666666666666</v>
      </c>
      <c r="F191" s="70">
        <f t="shared" si="2"/>
        <v>186.9999999999996</v>
      </c>
      <c r="G191">
        <f>VALUE(Calorimeter3b__4[[#This Row],[Column2]])</f>
        <v>17.753350400879299</v>
      </c>
    </row>
    <row r="192" spans="1:7">
      <c r="A192" s="1" t="s">
        <v>1059</v>
      </c>
      <c r="B192" s="1" t="s">
        <v>1182</v>
      </c>
      <c r="C192" s="1" t="s">
        <v>372</v>
      </c>
      <c r="E192">
        <f>VALUE(Calorimeter3b__4[[#This Row],[Column1]])</f>
        <v>3.1333333333333302</v>
      </c>
      <c r="F192" s="70">
        <f t="shared" si="2"/>
        <v>187.9999999999998</v>
      </c>
      <c r="G192">
        <f>VALUE(Calorimeter3b__4[[#This Row],[Column2]])</f>
        <v>17.810886079529499</v>
      </c>
    </row>
    <row r="193" spans="1:7">
      <c r="A193" s="1" t="s">
        <v>1061</v>
      </c>
      <c r="B193" s="1" t="s">
        <v>1687</v>
      </c>
      <c r="C193" s="1" t="s">
        <v>444</v>
      </c>
      <c r="E193">
        <f>VALUE(Calorimeter3b__4[[#This Row],[Column1]])</f>
        <v>3.15</v>
      </c>
      <c r="F193" s="70">
        <f t="shared" si="2"/>
        <v>189</v>
      </c>
      <c r="G193">
        <f>VALUE(Calorimeter3b__4[[#This Row],[Column2]])</f>
        <v>17.753350400879299</v>
      </c>
    </row>
    <row r="194" spans="1:7">
      <c r="A194" s="1" t="s">
        <v>195</v>
      </c>
      <c r="B194" s="1" t="s">
        <v>1183</v>
      </c>
      <c r="C194" s="1" t="s">
        <v>373</v>
      </c>
      <c r="E194">
        <f>VALUE(Calorimeter3b__4[[#This Row],[Column1]])</f>
        <v>3.1666666666666599</v>
      </c>
      <c r="F194" s="70">
        <f t="shared" si="2"/>
        <v>189.9999999999996</v>
      </c>
      <c r="G194">
        <f>VALUE(Calorimeter3b__4[[#This Row],[Column2]])</f>
        <v>17.724569600163601</v>
      </c>
    </row>
    <row r="195" spans="1:7">
      <c r="A195" s="1" t="s">
        <v>1065</v>
      </c>
      <c r="B195" s="1" t="s">
        <v>1686</v>
      </c>
      <c r="C195" s="1" t="s">
        <v>373</v>
      </c>
      <c r="E195">
        <f>VALUE(Calorimeter3b__4[[#This Row],[Column1]])</f>
        <v>3.18333333333333</v>
      </c>
      <c r="F195" s="70">
        <f t="shared" si="2"/>
        <v>190.9999999999998</v>
      </c>
      <c r="G195">
        <f>VALUE(Calorimeter3b__4[[#This Row],[Column2]])</f>
        <v>17.782122551410101</v>
      </c>
    </row>
    <row r="196" spans="1:7">
      <c r="A196" s="1" t="s">
        <v>1068</v>
      </c>
      <c r="B196" s="1" t="s">
        <v>1688</v>
      </c>
      <c r="C196" s="1" t="s">
        <v>1677</v>
      </c>
      <c r="E196">
        <f>VALUE(Calorimeter3b__4[[#This Row],[Column1]])</f>
        <v>3.2</v>
      </c>
      <c r="F196" s="70">
        <f t="shared" si="2"/>
        <v>192</v>
      </c>
      <c r="G196">
        <f>VALUE(Calorimeter3b__4[[#This Row],[Column2]])</f>
        <v>17.666981936816899</v>
      </c>
    </row>
    <row r="197" spans="1:7">
      <c r="A197" s="1" t="s">
        <v>1070</v>
      </c>
      <c r="B197" s="1" t="s">
        <v>1684</v>
      </c>
      <c r="C197" s="1" t="s">
        <v>444</v>
      </c>
      <c r="E197">
        <f>VALUE(Calorimeter3b__4[[#This Row],[Column1]])</f>
        <v>3.2166666666666601</v>
      </c>
      <c r="F197" s="70">
        <f t="shared" ref="F197:F260" si="3">E197*60</f>
        <v>192.9999999999996</v>
      </c>
      <c r="G197">
        <f>VALUE(Calorimeter3b__4[[#This Row],[Column2]])</f>
        <v>17.839641012958701</v>
      </c>
    </row>
    <row r="198" spans="1:7">
      <c r="A198" s="1" t="s">
        <v>1072</v>
      </c>
      <c r="B198" s="1" t="s">
        <v>1687</v>
      </c>
      <c r="C198" s="1" t="s">
        <v>372</v>
      </c>
      <c r="E198">
        <f>VALUE(Calorimeter3b__4[[#This Row],[Column1]])</f>
        <v>3.2333333333333298</v>
      </c>
      <c r="F198" s="70">
        <f t="shared" si="3"/>
        <v>193.9999999999998</v>
      </c>
      <c r="G198">
        <f>VALUE(Calorimeter3b__4[[#This Row],[Column2]])</f>
        <v>17.753350400879299</v>
      </c>
    </row>
    <row r="199" spans="1:7">
      <c r="A199" s="1" t="s">
        <v>1074</v>
      </c>
      <c r="B199" s="1" t="s">
        <v>1183</v>
      </c>
      <c r="C199" s="1" t="s">
        <v>373</v>
      </c>
      <c r="E199">
        <f>VALUE(Calorimeter3b__4[[#This Row],[Column1]])</f>
        <v>3.25</v>
      </c>
      <c r="F199" s="70">
        <f t="shared" si="3"/>
        <v>195</v>
      </c>
      <c r="G199">
        <f>VALUE(Calorimeter3b__4[[#This Row],[Column2]])</f>
        <v>17.724569600163601</v>
      </c>
    </row>
    <row r="200" spans="1:7">
      <c r="A200" s="1" t="s">
        <v>1076</v>
      </c>
      <c r="B200" s="1" t="s">
        <v>1184</v>
      </c>
      <c r="C200" s="1" t="s">
        <v>372</v>
      </c>
      <c r="E200">
        <f>VALUE(Calorimeter3b__4[[#This Row],[Column1]])</f>
        <v>3.2666666666666599</v>
      </c>
      <c r="F200" s="70">
        <f t="shared" si="3"/>
        <v>195.9999999999996</v>
      </c>
      <c r="G200">
        <f>VALUE(Calorimeter3b__4[[#This Row],[Column2]])</f>
        <v>17.695780121436101</v>
      </c>
    </row>
    <row r="201" spans="1:7">
      <c r="A201" s="1" t="s">
        <v>1079</v>
      </c>
      <c r="B201" s="1" t="s">
        <v>1183</v>
      </c>
      <c r="C201" s="1" t="s">
        <v>444</v>
      </c>
      <c r="E201">
        <f>VALUE(Calorimeter3b__4[[#This Row],[Column1]])</f>
        <v>3.2833333333333301</v>
      </c>
      <c r="F201" s="70">
        <f t="shared" si="3"/>
        <v>196.9999999999998</v>
      </c>
      <c r="G201">
        <f>VALUE(Calorimeter3b__4[[#This Row],[Column2]])</f>
        <v>17.724569600163601</v>
      </c>
    </row>
    <row r="202" spans="1:7">
      <c r="A202" s="1" t="s">
        <v>1081</v>
      </c>
      <c r="B202" s="1" t="s">
        <v>1183</v>
      </c>
      <c r="C202" s="1" t="s">
        <v>444</v>
      </c>
      <c r="E202">
        <f>VALUE(Calorimeter3b__4[[#This Row],[Column1]])</f>
        <v>3.3</v>
      </c>
      <c r="F202" s="70">
        <f t="shared" si="3"/>
        <v>198</v>
      </c>
      <c r="G202">
        <f>VALUE(Calorimeter3b__4[[#This Row],[Column2]])</f>
        <v>17.724569600163601</v>
      </c>
    </row>
    <row r="203" spans="1:7">
      <c r="A203" s="1" t="s">
        <v>1083</v>
      </c>
      <c r="B203" s="1" t="s">
        <v>1686</v>
      </c>
      <c r="C203" s="1" t="s">
        <v>372</v>
      </c>
      <c r="E203">
        <f>VALUE(Calorimeter3b__4[[#This Row],[Column1]])</f>
        <v>3.3166666666666602</v>
      </c>
      <c r="F203" s="70">
        <f t="shared" si="3"/>
        <v>198.9999999999996</v>
      </c>
      <c r="G203">
        <f>VALUE(Calorimeter3b__4[[#This Row],[Column2]])</f>
        <v>17.782122551410101</v>
      </c>
    </row>
    <row r="204" spans="1:7">
      <c r="A204" s="1" t="s">
        <v>197</v>
      </c>
      <c r="B204" s="1" t="s">
        <v>1687</v>
      </c>
      <c r="C204" s="1" t="s">
        <v>444</v>
      </c>
      <c r="E204">
        <f>VALUE(Calorimeter3b__4[[#This Row],[Column1]])</f>
        <v>3.3333333333333299</v>
      </c>
      <c r="F204" s="70">
        <f t="shared" si="3"/>
        <v>199.9999999999998</v>
      </c>
      <c r="G204">
        <f>VALUE(Calorimeter3b__4[[#This Row],[Column2]])</f>
        <v>17.753350400879299</v>
      </c>
    </row>
    <row r="205" spans="1:7">
      <c r="A205" s="1" t="s">
        <v>1086</v>
      </c>
      <c r="B205" s="1" t="s">
        <v>1183</v>
      </c>
      <c r="C205" s="1" t="s">
        <v>373</v>
      </c>
      <c r="E205">
        <f>VALUE(Calorimeter3b__4[[#This Row],[Column1]])</f>
        <v>3.35</v>
      </c>
      <c r="F205" s="70">
        <f t="shared" si="3"/>
        <v>201</v>
      </c>
      <c r="G205">
        <f>VALUE(Calorimeter3b__4[[#This Row],[Column2]])</f>
        <v>17.724569600163601</v>
      </c>
    </row>
    <row r="206" spans="1:7">
      <c r="A206" s="1" t="s">
        <v>1088</v>
      </c>
      <c r="B206" s="1" t="s">
        <v>1688</v>
      </c>
      <c r="C206" s="1" t="s">
        <v>372</v>
      </c>
      <c r="E206">
        <f>VALUE(Calorimeter3b__4[[#This Row],[Column1]])</f>
        <v>3.36666666666666</v>
      </c>
      <c r="F206" s="70">
        <f t="shared" si="3"/>
        <v>201.9999999999996</v>
      </c>
      <c r="G206">
        <f>VALUE(Calorimeter3b__4[[#This Row],[Column2]])</f>
        <v>17.666981936816899</v>
      </c>
    </row>
    <row r="207" spans="1:7">
      <c r="A207" s="1" t="s">
        <v>1090</v>
      </c>
      <c r="B207" s="1" t="s">
        <v>1184</v>
      </c>
      <c r="C207" s="1" t="s">
        <v>373</v>
      </c>
      <c r="E207">
        <f>VALUE(Calorimeter3b__4[[#This Row],[Column1]])</f>
        <v>3.3833333333333302</v>
      </c>
      <c r="F207" s="70">
        <f t="shared" si="3"/>
        <v>202.9999999999998</v>
      </c>
      <c r="G207">
        <f>VALUE(Calorimeter3b__4[[#This Row],[Column2]])</f>
        <v>17.695780121436101</v>
      </c>
    </row>
    <row r="208" spans="1:7">
      <c r="A208" s="1" t="s">
        <v>1092</v>
      </c>
      <c r="B208" s="1" t="s">
        <v>1184</v>
      </c>
      <c r="C208" s="1" t="s">
        <v>373</v>
      </c>
      <c r="E208">
        <f>VALUE(Calorimeter3b__4[[#This Row],[Column1]])</f>
        <v>3.4</v>
      </c>
      <c r="F208" s="70">
        <f t="shared" si="3"/>
        <v>204</v>
      </c>
      <c r="G208">
        <f>VALUE(Calorimeter3b__4[[#This Row],[Column2]])</f>
        <v>17.695780121436101</v>
      </c>
    </row>
    <row r="209" spans="1:7">
      <c r="A209" s="1" t="s">
        <v>1095</v>
      </c>
      <c r="B209" s="1" t="s">
        <v>1689</v>
      </c>
      <c r="C209" s="1" t="s">
        <v>372</v>
      </c>
      <c r="E209">
        <f>VALUE(Calorimeter3b__4[[#This Row],[Column1]])</f>
        <v>3.4166666666666599</v>
      </c>
      <c r="F209" s="70">
        <f t="shared" si="3"/>
        <v>204.9999999999996</v>
      </c>
      <c r="G209">
        <f>VALUE(Calorimeter3b__4[[#This Row],[Column2]])</f>
        <v>17.638175018372699</v>
      </c>
    </row>
    <row r="210" spans="1:7">
      <c r="A210" s="1" t="s">
        <v>1097</v>
      </c>
      <c r="B210" s="1" t="s">
        <v>1687</v>
      </c>
      <c r="C210" s="1" t="s">
        <v>373</v>
      </c>
      <c r="E210">
        <f>VALUE(Calorimeter3b__4[[#This Row],[Column1]])</f>
        <v>3.43333333333333</v>
      </c>
      <c r="F210" s="70">
        <f t="shared" si="3"/>
        <v>205.9999999999998</v>
      </c>
      <c r="G210">
        <f>VALUE(Calorimeter3b__4[[#This Row],[Column2]])</f>
        <v>17.753350400879299</v>
      </c>
    </row>
    <row r="211" spans="1:7">
      <c r="A211" s="1" t="s">
        <v>1099</v>
      </c>
      <c r="B211" s="1" t="s">
        <v>1688</v>
      </c>
      <c r="C211" s="1" t="s">
        <v>444</v>
      </c>
      <c r="E211">
        <f>VALUE(Calorimeter3b__4[[#This Row],[Column1]])</f>
        <v>3.45</v>
      </c>
      <c r="F211" s="70">
        <f t="shared" si="3"/>
        <v>207</v>
      </c>
      <c r="G211">
        <f>VALUE(Calorimeter3b__4[[#This Row],[Column2]])</f>
        <v>17.666981936816899</v>
      </c>
    </row>
    <row r="212" spans="1:7">
      <c r="A212" s="1" t="s">
        <v>1101</v>
      </c>
      <c r="B212" s="1" t="s">
        <v>1689</v>
      </c>
      <c r="C212" s="1" t="s">
        <v>372</v>
      </c>
      <c r="E212">
        <f>VALUE(Calorimeter3b__4[[#This Row],[Column1]])</f>
        <v>3.4666666666666601</v>
      </c>
      <c r="F212" s="70">
        <f t="shared" si="3"/>
        <v>207.9999999999996</v>
      </c>
      <c r="G212">
        <f>VALUE(Calorimeter3b__4[[#This Row],[Column2]])</f>
        <v>17.638175018372699</v>
      </c>
    </row>
    <row r="213" spans="1:7">
      <c r="A213" s="1" t="s">
        <v>1103</v>
      </c>
      <c r="B213" s="1" t="s">
        <v>1184</v>
      </c>
      <c r="C213" s="1" t="s">
        <v>372</v>
      </c>
      <c r="E213">
        <f>VALUE(Calorimeter3b__4[[#This Row],[Column1]])</f>
        <v>3.4833333333333298</v>
      </c>
      <c r="F213" s="70">
        <f t="shared" si="3"/>
        <v>208.9999999999998</v>
      </c>
      <c r="G213">
        <f>VALUE(Calorimeter3b__4[[#This Row],[Column2]])</f>
        <v>17.695780121436101</v>
      </c>
    </row>
    <row r="214" spans="1:7">
      <c r="A214" s="1" t="s">
        <v>200</v>
      </c>
      <c r="B214" s="1" t="s">
        <v>1688</v>
      </c>
      <c r="C214" s="1" t="s">
        <v>372</v>
      </c>
      <c r="E214">
        <f>VALUE(Calorimeter3b__4[[#This Row],[Column1]])</f>
        <v>3.5</v>
      </c>
      <c r="F214" s="70">
        <f t="shared" si="3"/>
        <v>210</v>
      </c>
      <c r="G214">
        <f>VALUE(Calorimeter3b__4[[#This Row],[Column2]])</f>
        <v>17.666981936816899</v>
      </c>
    </row>
    <row r="215" spans="1:7">
      <c r="A215" s="1" t="s">
        <v>1106</v>
      </c>
      <c r="B215" s="1" t="s">
        <v>1688</v>
      </c>
      <c r="C215" s="1" t="s">
        <v>372</v>
      </c>
      <c r="E215">
        <f>VALUE(Calorimeter3b__4[[#This Row],[Column1]])</f>
        <v>3.5166666666666599</v>
      </c>
      <c r="F215" s="70">
        <f t="shared" si="3"/>
        <v>210.9999999999996</v>
      </c>
      <c r="G215">
        <f>VALUE(Calorimeter3b__4[[#This Row],[Column2]])</f>
        <v>17.666981936816899</v>
      </c>
    </row>
    <row r="216" spans="1:7">
      <c r="A216" s="1" t="s">
        <v>1108</v>
      </c>
      <c r="B216" s="1" t="s">
        <v>1690</v>
      </c>
      <c r="C216" s="1" t="s">
        <v>372</v>
      </c>
      <c r="E216">
        <f>VALUE(Calorimeter3b__4[[#This Row],[Column1]])</f>
        <v>3.5333333333333301</v>
      </c>
      <c r="F216" s="70">
        <f t="shared" si="3"/>
        <v>211.9999999999998</v>
      </c>
      <c r="G216">
        <f>VALUE(Calorimeter3b__4[[#This Row],[Column2]])</f>
        <v>17.609359338116601</v>
      </c>
    </row>
    <row r="217" spans="1:7">
      <c r="A217" s="1" t="s">
        <v>1110</v>
      </c>
      <c r="B217" s="1" t="s">
        <v>1689</v>
      </c>
      <c r="C217" s="1" t="s">
        <v>373</v>
      </c>
      <c r="E217">
        <f>VALUE(Calorimeter3b__4[[#This Row],[Column1]])</f>
        <v>3.55</v>
      </c>
      <c r="F217" s="70">
        <f t="shared" si="3"/>
        <v>213</v>
      </c>
      <c r="G217">
        <f>VALUE(Calorimeter3b__4[[#This Row],[Column2]])</f>
        <v>17.638175018372699</v>
      </c>
    </row>
    <row r="218" spans="1:7">
      <c r="A218" s="1" t="s">
        <v>1112</v>
      </c>
      <c r="B218" s="1" t="s">
        <v>1185</v>
      </c>
      <c r="C218" s="1" t="s">
        <v>372</v>
      </c>
      <c r="E218">
        <f>VALUE(Calorimeter3b__4[[#This Row],[Column1]])</f>
        <v>3.5666666666666602</v>
      </c>
      <c r="F218" s="70">
        <f t="shared" si="3"/>
        <v>213.9999999999996</v>
      </c>
      <c r="G218">
        <f>VALUE(Calorimeter3b__4[[#This Row],[Column2]])</f>
        <v>17.5805348680076</v>
      </c>
    </row>
    <row r="219" spans="1:7">
      <c r="A219" s="1" t="s">
        <v>1115</v>
      </c>
      <c r="B219" s="1" t="s">
        <v>1690</v>
      </c>
      <c r="C219" s="1" t="s">
        <v>372</v>
      </c>
      <c r="E219">
        <f>VALUE(Calorimeter3b__4[[#This Row],[Column1]])</f>
        <v>3.5833333333333299</v>
      </c>
      <c r="F219" s="70">
        <f t="shared" si="3"/>
        <v>214.9999999999998</v>
      </c>
      <c r="G219">
        <f>VALUE(Calorimeter3b__4[[#This Row],[Column2]])</f>
        <v>17.609359338116601</v>
      </c>
    </row>
    <row r="220" spans="1:7">
      <c r="A220" s="1" t="s">
        <v>1117</v>
      </c>
      <c r="B220" s="1" t="s">
        <v>1688</v>
      </c>
      <c r="C220" s="1" t="s">
        <v>373</v>
      </c>
      <c r="E220">
        <f>VALUE(Calorimeter3b__4[[#This Row],[Column1]])</f>
        <v>3.6</v>
      </c>
      <c r="F220" s="70">
        <f t="shared" si="3"/>
        <v>216</v>
      </c>
      <c r="G220">
        <f>VALUE(Calorimeter3b__4[[#This Row],[Column2]])</f>
        <v>17.666981936816899</v>
      </c>
    </row>
    <row r="221" spans="1:7">
      <c r="A221" s="1" t="s">
        <v>1119</v>
      </c>
      <c r="B221" s="1" t="s">
        <v>1690</v>
      </c>
      <c r="C221" s="1" t="s">
        <v>373</v>
      </c>
      <c r="E221">
        <f>VALUE(Calorimeter3b__4[[#This Row],[Column1]])</f>
        <v>3.61666666666666</v>
      </c>
      <c r="F221" s="70">
        <f t="shared" si="3"/>
        <v>216.9999999999996</v>
      </c>
      <c r="G221">
        <f>VALUE(Calorimeter3b__4[[#This Row],[Column2]])</f>
        <v>17.609359338116601</v>
      </c>
    </row>
    <row r="222" spans="1:7">
      <c r="A222" s="1" t="s">
        <v>1121</v>
      </c>
      <c r="B222" s="1" t="s">
        <v>1689</v>
      </c>
      <c r="C222" s="1" t="s">
        <v>444</v>
      </c>
      <c r="E222">
        <f>VALUE(Calorimeter3b__4[[#This Row],[Column1]])</f>
        <v>3.6333333333333302</v>
      </c>
      <c r="F222" s="70">
        <f t="shared" si="3"/>
        <v>217.9999999999998</v>
      </c>
      <c r="G222">
        <f>VALUE(Calorimeter3b__4[[#This Row],[Column2]])</f>
        <v>17.638175018372699</v>
      </c>
    </row>
    <row r="223" spans="1:7">
      <c r="A223" s="1" t="s">
        <v>1123</v>
      </c>
      <c r="B223" s="1" t="s">
        <v>1688</v>
      </c>
      <c r="C223" s="1" t="s">
        <v>373</v>
      </c>
      <c r="E223">
        <f>VALUE(Calorimeter3b__4[[#This Row],[Column1]])</f>
        <v>3.65</v>
      </c>
      <c r="F223" s="70">
        <f t="shared" si="3"/>
        <v>219</v>
      </c>
      <c r="G223">
        <f>VALUE(Calorimeter3b__4[[#This Row],[Column2]])</f>
        <v>17.666981936816899</v>
      </c>
    </row>
    <row r="224" spans="1:7">
      <c r="A224" s="1" t="s">
        <v>202</v>
      </c>
      <c r="B224" s="1" t="s">
        <v>1689</v>
      </c>
      <c r="C224" s="1" t="s">
        <v>444</v>
      </c>
      <c r="E224">
        <f>VALUE(Calorimeter3b__4[[#This Row],[Column1]])</f>
        <v>3.6666666666666599</v>
      </c>
      <c r="F224" s="70">
        <f t="shared" si="3"/>
        <v>219.9999999999996</v>
      </c>
      <c r="G224">
        <f>VALUE(Calorimeter3b__4[[#This Row],[Column2]])</f>
        <v>17.638175018372699</v>
      </c>
    </row>
    <row r="225" spans="1:7">
      <c r="A225" s="1" t="s">
        <v>1239</v>
      </c>
      <c r="B225" s="1" t="s">
        <v>1185</v>
      </c>
      <c r="C225" s="1" t="s">
        <v>372</v>
      </c>
      <c r="E225">
        <f>VALUE(Calorimeter3b__4[[#This Row],[Column1]])</f>
        <v>3.68333333333333</v>
      </c>
      <c r="F225" s="70">
        <f t="shared" si="3"/>
        <v>220.9999999999998</v>
      </c>
      <c r="G225">
        <f>VALUE(Calorimeter3b__4[[#This Row],[Column2]])</f>
        <v>17.5805348680076</v>
      </c>
    </row>
    <row r="226" spans="1:7">
      <c r="A226" s="1" t="s">
        <v>1241</v>
      </c>
      <c r="B226" s="1" t="s">
        <v>1185</v>
      </c>
      <c r="C226" s="1" t="s">
        <v>372</v>
      </c>
      <c r="E226">
        <f>VALUE(Calorimeter3b__4[[#This Row],[Column1]])</f>
        <v>3.7</v>
      </c>
      <c r="F226" s="70">
        <f t="shared" si="3"/>
        <v>222</v>
      </c>
      <c r="G226">
        <f>VALUE(Calorimeter3b__4[[#This Row],[Column2]])</f>
        <v>17.5805348680076</v>
      </c>
    </row>
    <row r="227" spans="1:7">
      <c r="A227" s="1" t="s">
        <v>1242</v>
      </c>
      <c r="B227" s="1" t="s">
        <v>1689</v>
      </c>
      <c r="C227" s="1" t="s">
        <v>444</v>
      </c>
      <c r="E227">
        <f>VALUE(Calorimeter3b__4[[#This Row],[Column1]])</f>
        <v>3.7166666666666601</v>
      </c>
      <c r="F227" s="70">
        <f t="shared" si="3"/>
        <v>222.9999999999996</v>
      </c>
      <c r="G227">
        <f>VALUE(Calorimeter3b__4[[#This Row],[Column2]])</f>
        <v>17.638175018372699</v>
      </c>
    </row>
    <row r="228" spans="1:7">
      <c r="A228" s="1" t="s">
        <v>1243</v>
      </c>
      <c r="B228" s="1" t="s">
        <v>1185</v>
      </c>
      <c r="C228" s="1" t="s">
        <v>372</v>
      </c>
      <c r="E228">
        <f>VALUE(Calorimeter3b__4[[#This Row],[Column1]])</f>
        <v>3.7333333333333298</v>
      </c>
      <c r="F228" s="70">
        <f t="shared" si="3"/>
        <v>223.9999999999998</v>
      </c>
      <c r="G228">
        <f>VALUE(Calorimeter3b__4[[#This Row],[Column2]])</f>
        <v>17.5805348680076</v>
      </c>
    </row>
    <row r="229" spans="1:7">
      <c r="A229" s="1" t="s">
        <v>1245</v>
      </c>
      <c r="B229" s="1" t="s">
        <v>1186</v>
      </c>
      <c r="C229" s="1" t="s">
        <v>372</v>
      </c>
      <c r="E229">
        <f>VALUE(Calorimeter3b__4[[#This Row],[Column1]])</f>
        <v>3.75</v>
      </c>
      <c r="F229" s="70">
        <f t="shared" si="3"/>
        <v>225</v>
      </c>
      <c r="G229">
        <f>VALUE(Calorimeter3b__4[[#This Row],[Column2]])</f>
        <v>17.5517015799511</v>
      </c>
    </row>
    <row r="230" spans="1:7">
      <c r="A230" s="1" t="s">
        <v>1246</v>
      </c>
      <c r="B230" s="1" t="s">
        <v>1185</v>
      </c>
      <c r="C230" s="1" t="s">
        <v>373</v>
      </c>
      <c r="E230">
        <f>VALUE(Calorimeter3b__4[[#This Row],[Column1]])</f>
        <v>3.7666666666666599</v>
      </c>
      <c r="F230" s="70">
        <f t="shared" si="3"/>
        <v>225.9999999999996</v>
      </c>
      <c r="G230">
        <f>VALUE(Calorimeter3b__4[[#This Row],[Column2]])</f>
        <v>17.5805348680076</v>
      </c>
    </row>
    <row r="231" spans="1:7">
      <c r="A231" s="1" t="s">
        <v>1247</v>
      </c>
      <c r="B231" s="1" t="s">
        <v>1186</v>
      </c>
      <c r="C231" s="1" t="s">
        <v>372</v>
      </c>
      <c r="E231">
        <f>VALUE(Calorimeter3b__4[[#This Row],[Column1]])</f>
        <v>3.7833333333333301</v>
      </c>
      <c r="F231" s="70">
        <f t="shared" si="3"/>
        <v>226.9999999999998</v>
      </c>
      <c r="G231">
        <f>VALUE(Calorimeter3b__4[[#This Row],[Column2]])</f>
        <v>17.5517015799511</v>
      </c>
    </row>
    <row r="232" spans="1:7">
      <c r="A232" s="1" t="s">
        <v>1248</v>
      </c>
      <c r="B232" s="1" t="s">
        <v>1186</v>
      </c>
      <c r="C232" s="1" t="s">
        <v>1677</v>
      </c>
      <c r="E232">
        <f>VALUE(Calorimeter3b__4[[#This Row],[Column1]])</f>
        <v>3.8</v>
      </c>
      <c r="F232" s="70">
        <f t="shared" si="3"/>
        <v>228</v>
      </c>
      <c r="G232">
        <f>VALUE(Calorimeter3b__4[[#This Row],[Column2]])</f>
        <v>17.5517015799511</v>
      </c>
    </row>
    <row r="233" spans="1:7">
      <c r="A233" s="1" t="s">
        <v>1249</v>
      </c>
      <c r="B233" s="1" t="s">
        <v>1186</v>
      </c>
      <c r="C233" s="1" t="s">
        <v>1677</v>
      </c>
      <c r="E233">
        <f>VALUE(Calorimeter3b__4[[#This Row],[Column1]])</f>
        <v>3.8166666666666602</v>
      </c>
      <c r="F233" s="70">
        <f t="shared" si="3"/>
        <v>228.9999999999996</v>
      </c>
      <c r="G233">
        <f>VALUE(Calorimeter3b__4[[#This Row],[Column2]])</f>
        <v>17.5517015799511</v>
      </c>
    </row>
    <row r="234" spans="1:7">
      <c r="A234" s="1" t="s">
        <v>204</v>
      </c>
      <c r="B234" s="1" t="s">
        <v>1185</v>
      </c>
      <c r="C234" s="1" t="s">
        <v>372</v>
      </c>
      <c r="E234">
        <f>VALUE(Calorimeter3b__4[[#This Row],[Column1]])</f>
        <v>3.8333333333333299</v>
      </c>
      <c r="F234" s="70">
        <f t="shared" si="3"/>
        <v>229.9999999999998</v>
      </c>
      <c r="G234">
        <f>VALUE(Calorimeter3b__4[[#This Row],[Column2]])</f>
        <v>17.5805348680076</v>
      </c>
    </row>
    <row r="235" spans="1:7">
      <c r="A235" s="1" t="s">
        <v>1251</v>
      </c>
      <c r="B235" s="1" t="s">
        <v>1185</v>
      </c>
      <c r="C235" s="1" t="s">
        <v>372</v>
      </c>
      <c r="E235">
        <f>VALUE(Calorimeter3b__4[[#This Row],[Column1]])</f>
        <v>3.85</v>
      </c>
      <c r="F235" s="70">
        <f t="shared" si="3"/>
        <v>231</v>
      </c>
      <c r="G235">
        <f>VALUE(Calorimeter3b__4[[#This Row],[Column2]])</f>
        <v>17.5805348680076</v>
      </c>
    </row>
    <row r="236" spans="1:7">
      <c r="A236" s="1" t="s">
        <v>1252</v>
      </c>
      <c r="B236" s="1" t="s">
        <v>1185</v>
      </c>
      <c r="C236" s="1" t="s">
        <v>372</v>
      </c>
      <c r="E236">
        <f>VALUE(Calorimeter3b__4[[#This Row],[Column1]])</f>
        <v>3.86666666666666</v>
      </c>
      <c r="F236" s="70">
        <f t="shared" si="3"/>
        <v>231.9999999999996</v>
      </c>
      <c r="G236">
        <f>VALUE(Calorimeter3b__4[[#This Row],[Column2]])</f>
        <v>17.5805348680076</v>
      </c>
    </row>
    <row r="237" spans="1:7">
      <c r="A237" s="1" t="s">
        <v>1253</v>
      </c>
      <c r="B237" s="1" t="s">
        <v>1185</v>
      </c>
      <c r="C237" s="1" t="s">
        <v>372</v>
      </c>
      <c r="E237">
        <f>VALUE(Calorimeter3b__4[[#This Row],[Column1]])</f>
        <v>3.8833333333333302</v>
      </c>
      <c r="F237" s="70">
        <f t="shared" si="3"/>
        <v>232.9999999999998</v>
      </c>
      <c r="G237">
        <f>VALUE(Calorimeter3b__4[[#This Row],[Column2]])</f>
        <v>17.5805348680076</v>
      </c>
    </row>
    <row r="238" spans="1:7">
      <c r="A238" s="1" t="s">
        <v>1255</v>
      </c>
      <c r="B238" s="1" t="s">
        <v>1185</v>
      </c>
      <c r="C238" s="1" t="s">
        <v>444</v>
      </c>
      <c r="E238">
        <f>VALUE(Calorimeter3b__4[[#This Row],[Column1]])</f>
        <v>3.9</v>
      </c>
      <c r="F238" s="70">
        <f t="shared" si="3"/>
        <v>234</v>
      </c>
      <c r="G238">
        <f>VALUE(Calorimeter3b__4[[#This Row],[Column2]])</f>
        <v>17.5805348680076</v>
      </c>
    </row>
    <row r="239" spans="1:7">
      <c r="A239" s="1" t="s">
        <v>1256</v>
      </c>
      <c r="B239" s="1" t="s">
        <v>1187</v>
      </c>
      <c r="C239" s="1" t="s">
        <v>373</v>
      </c>
      <c r="E239">
        <f>VALUE(Calorimeter3b__4[[#This Row],[Column1]])</f>
        <v>3.9166666666666599</v>
      </c>
      <c r="F239" s="70">
        <f t="shared" si="3"/>
        <v>234.9999999999996</v>
      </c>
      <c r="G239">
        <f>VALUE(Calorimeter3b__4[[#This Row],[Column2]])</f>
        <v>17.522859445797799</v>
      </c>
    </row>
    <row r="240" spans="1:7">
      <c r="A240" s="1" t="s">
        <v>1257</v>
      </c>
      <c r="B240" s="1" t="s">
        <v>1186</v>
      </c>
      <c r="C240" s="1" t="s">
        <v>444</v>
      </c>
      <c r="E240">
        <f>VALUE(Calorimeter3b__4[[#This Row],[Column1]])</f>
        <v>3.93333333333333</v>
      </c>
      <c r="F240" s="70">
        <f t="shared" si="3"/>
        <v>235.9999999999998</v>
      </c>
      <c r="G240">
        <f>VALUE(Calorimeter3b__4[[#This Row],[Column2]])</f>
        <v>17.5517015799511</v>
      </c>
    </row>
    <row r="241" spans="1:7">
      <c r="A241" s="1" t="s">
        <v>1258</v>
      </c>
      <c r="B241" s="1" t="s">
        <v>1690</v>
      </c>
      <c r="C241" s="1" t="s">
        <v>373</v>
      </c>
      <c r="E241">
        <f>VALUE(Calorimeter3b__4[[#This Row],[Column1]])</f>
        <v>3.95</v>
      </c>
      <c r="F241" s="70">
        <f t="shared" si="3"/>
        <v>237</v>
      </c>
      <c r="G241">
        <f>VALUE(Calorimeter3b__4[[#This Row],[Column2]])</f>
        <v>17.609359338116601</v>
      </c>
    </row>
    <row r="242" spans="1:7">
      <c r="A242" s="1" t="s">
        <v>1259</v>
      </c>
      <c r="B242" s="1" t="s">
        <v>1690</v>
      </c>
      <c r="C242" s="1" t="s">
        <v>444</v>
      </c>
      <c r="E242">
        <f>VALUE(Calorimeter3b__4[[#This Row],[Column1]])</f>
        <v>3.9666666666666601</v>
      </c>
      <c r="F242" s="70">
        <f t="shared" si="3"/>
        <v>237.9999999999996</v>
      </c>
      <c r="G242">
        <f>VALUE(Calorimeter3b__4[[#This Row],[Column2]])</f>
        <v>17.609359338116601</v>
      </c>
    </row>
    <row r="243" spans="1:7">
      <c r="A243" s="1" t="s">
        <v>1260</v>
      </c>
      <c r="B243" s="1" t="s">
        <v>1689</v>
      </c>
      <c r="C243" s="1" t="s">
        <v>375</v>
      </c>
      <c r="E243">
        <f>VALUE(Calorimeter3b__4[[#This Row],[Column1]])</f>
        <v>3.9833333333333298</v>
      </c>
      <c r="F243" s="70">
        <f t="shared" si="3"/>
        <v>238.9999999999998</v>
      </c>
      <c r="G243">
        <f>VALUE(Calorimeter3b__4[[#This Row],[Column2]])</f>
        <v>17.638175018372699</v>
      </c>
    </row>
    <row r="244" spans="1:7">
      <c r="A244" s="1" t="s">
        <v>13</v>
      </c>
      <c r="B244" s="1" t="s">
        <v>1185</v>
      </c>
      <c r="C244" s="1" t="s">
        <v>373</v>
      </c>
      <c r="E244">
        <f>VALUE(Calorimeter3b__4[[#This Row],[Column1]])</f>
        <v>4</v>
      </c>
      <c r="F244" s="70">
        <f t="shared" si="3"/>
        <v>240</v>
      </c>
      <c r="G244">
        <f>VALUE(Calorimeter3b__4[[#This Row],[Column2]])</f>
        <v>17.5805348680076</v>
      </c>
    </row>
    <row r="245" spans="1:7">
      <c r="A245" s="1" t="s">
        <v>1262</v>
      </c>
      <c r="B245" s="1" t="s">
        <v>1187</v>
      </c>
      <c r="C245" s="1" t="s">
        <v>1677</v>
      </c>
      <c r="E245">
        <f>VALUE(Calorimeter3b__4[[#This Row],[Column1]])</f>
        <v>4.0166666666666604</v>
      </c>
      <c r="F245" s="70">
        <f t="shared" si="3"/>
        <v>240.99999999999963</v>
      </c>
      <c r="G245">
        <f>VALUE(Calorimeter3b__4[[#This Row],[Column2]])</f>
        <v>17.522859445797799</v>
      </c>
    </row>
    <row r="246" spans="1:7">
      <c r="A246" s="1" t="s">
        <v>1264</v>
      </c>
      <c r="B246" s="1" t="s">
        <v>1186</v>
      </c>
      <c r="C246" s="1" t="s">
        <v>373</v>
      </c>
      <c r="E246">
        <f>VALUE(Calorimeter3b__4[[#This Row],[Column1]])</f>
        <v>4.0333333333333297</v>
      </c>
      <c r="F246" s="70">
        <f t="shared" si="3"/>
        <v>241.99999999999977</v>
      </c>
      <c r="G246">
        <f>VALUE(Calorimeter3b__4[[#This Row],[Column2]])</f>
        <v>17.5517015799511</v>
      </c>
    </row>
    <row r="247" spans="1:7">
      <c r="A247" s="1" t="s">
        <v>1265</v>
      </c>
      <c r="B247" s="1" t="s">
        <v>1188</v>
      </c>
      <c r="C247" s="1" t="s">
        <v>372</v>
      </c>
      <c r="E247">
        <f>VALUE(Calorimeter3b__4[[#This Row],[Column1]])</f>
        <v>4.05</v>
      </c>
      <c r="F247" s="70">
        <f t="shared" si="3"/>
        <v>243</v>
      </c>
      <c r="G247">
        <f>VALUE(Calorimeter3b__4[[#This Row],[Column2]])</f>
        <v>17.4940084373441</v>
      </c>
    </row>
    <row r="248" spans="1:7">
      <c r="A248" s="1" t="s">
        <v>1266</v>
      </c>
      <c r="B248" s="1" t="s">
        <v>1185</v>
      </c>
      <c r="C248" s="1" t="s">
        <v>372</v>
      </c>
      <c r="E248">
        <f>VALUE(Calorimeter3b__4[[#This Row],[Column1]])</f>
        <v>4.0666666666666602</v>
      </c>
      <c r="F248" s="70">
        <f t="shared" si="3"/>
        <v>243.9999999999996</v>
      </c>
      <c r="G248">
        <f>VALUE(Calorimeter3b__4[[#This Row],[Column2]])</f>
        <v>17.5805348680076</v>
      </c>
    </row>
    <row r="249" spans="1:7">
      <c r="A249" s="1" t="s">
        <v>1267</v>
      </c>
      <c r="B249" s="1" t="s">
        <v>1188</v>
      </c>
      <c r="C249" s="1" t="s">
        <v>372</v>
      </c>
      <c r="E249">
        <f>VALUE(Calorimeter3b__4[[#This Row],[Column1]])</f>
        <v>4.0833333333333304</v>
      </c>
      <c r="F249" s="70">
        <f t="shared" si="3"/>
        <v>244.99999999999983</v>
      </c>
      <c r="G249">
        <f>VALUE(Calorimeter3b__4[[#This Row],[Column2]])</f>
        <v>17.4940084373441</v>
      </c>
    </row>
    <row r="250" spans="1:7">
      <c r="A250" s="1" t="s">
        <v>1269</v>
      </c>
      <c r="B250" s="1" t="s">
        <v>1186</v>
      </c>
      <c r="C250" s="1" t="s">
        <v>372</v>
      </c>
      <c r="E250">
        <f>VALUE(Calorimeter3b__4[[#This Row],[Column1]])</f>
        <v>4.0999999999999996</v>
      </c>
      <c r="F250" s="70">
        <f t="shared" si="3"/>
        <v>245.99999999999997</v>
      </c>
      <c r="G250">
        <f>VALUE(Calorimeter3b__4[[#This Row],[Column2]])</f>
        <v>17.5517015799511</v>
      </c>
    </row>
    <row r="251" spans="1:7">
      <c r="A251" s="1" t="s">
        <v>1270</v>
      </c>
      <c r="B251" s="1" t="s">
        <v>1188</v>
      </c>
      <c r="C251" s="1" t="s">
        <v>372</v>
      </c>
      <c r="E251">
        <f>VALUE(Calorimeter3b__4[[#This Row],[Column1]])</f>
        <v>4.11666666666666</v>
      </c>
      <c r="F251" s="70">
        <f t="shared" si="3"/>
        <v>246.9999999999996</v>
      </c>
      <c r="G251">
        <f>VALUE(Calorimeter3b__4[[#This Row],[Column2]])</f>
        <v>17.4940084373441</v>
      </c>
    </row>
    <row r="252" spans="1:7">
      <c r="A252" s="1" t="s">
        <v>1271</v>
      </c>
      <c r="B252" s="1" t="s">
        <v>1187</v>
      </c>
      <c r="C252" s="1" t="s">
        <v>1677</v>
      </c>
      <c r="E252">
        <f>VALUE(Calorimeter3b__4[[#This Row],[Column1]])</f>
        <v>4.1333333333333302</v>
      </c>
      <c r="F252" s="70">
        <f t="shared" si="3"/>
        <v>247.9999999999998</v>
      </c>
      <c r="G252">
        <f>VALUE(Calorimeter3b__4[[#This Row],[Column2]])</f>
        <v>17.522859445797799</v>
      </c>
    </row>
    <row r="253" spans="1:7">
      <c r="A253" s="1" t="s">
        <v>1272</v>
      </c>
      <c r="B253" s="1" t="s">
        <v>1186</v>
      </c>
      <c r="C253" s="1" t="s">
        <v>373</v>
      </c>
      <c r="E253">
        <f>VALUE(Calorimeter3b__4[[#This Row],[Column1]])</f>
        <v>4.1500000000000004</v>
      </c>
      <c r="F253" s="70">
        <f t="shared" si="3"/>
        <v>249.00000000000003</v>
      </c>
      <c r="G253">
        <f>VALUE(Calorimeter3b__4[[#This Row],[Column2]])</f>
        <v>17.5517015799511</v>
      </c>
    </row>
    <row r="254" spans="1:7">
      <c r="A254" s="1" t="s">
        <v>207</v>
      </c>
      <c r="B254" s="1" t="s">
        <v>1187</v>
      </c>
      <c r="C254" s="1" t="s">
        <v>373</v>
      </c>
      <c r="E254">
        <f>VALUE(Calorimeter3b__4[[#This Row],[Column1]])</f>
        <v>4.1666666666666599</v>
      </c>
      <c r="F254" s="70">
        <f t="shared" si="3"/>
        <v>249.9999999999996</v>
      </c>
      <c r="G254">
        <f>VALUE(Calorimeter3b__4[[#This Row],[Column2]])</f>
        <v>17.522859445797799</v>
      </c>
    </row>
    <row r="255" spans="1:7">
      <c r="A255" s="1" t="s">
        <v>1273</v>
      </c>
      <c r="B255" s="1" t="s">
        <v>1187</v>
      </c>
      <c r="C255" s="1" t="s">
        <v>372</v>
      </c>
      <c r="E255">
        <f>VALUE(Calorimeter3b__4[[#This Row],[Column1]])</f>
        <v>4.18333333333333</v>
      </c>
      <c r="F255" s="70">
        <f t="shared" si="3"/>
        <v>250.9999999999998</v>
      </c>
      <c r="G255">
        <f>VALUE(Calorimeter3b__4[[#This Row],[Column2]])</f>
        <v>17.522859445797799</v>
      </c>
    </row>
    <row r="256" spans="1:7">
      <c r="A256" s="1" t="s">
        <v>1274</v>
      </c>
      <c r="B256" s="1" t="s">
        <v>1188</v>
      </c>
      <c r="C256" s="1" t="s">
        <v>372</v>
      </c>
      <c r="E256">
        <f>VALUE(Calorimeter3b__4[[#This Row],[Column1]])</f>
        <v>4.2</v>
      </c>
      <c r="F256" s="70">
        <f t="shared" si="3"/>
        <v>252</v>
      </c>
      <c r="G256">
        <f>VALUE(Calorimeter3b__4[[#This Row],[Column2]])</f>
        <v>17.4940084373441</v>
      </c>
    </row>
    <row r="257" spans="1:7">
      <c r="A257" s="1" t="s">
        <v>1275</v>
      </c>
      <c r="B257" s="1" t="s">
        <v>1187</v>
      </c>
      <c r="C257" s="1" t="s">
        <v>444</v>
      </c>
      <c r="E257">
        <f>VALUE(Calorimeter3b__4[[#This Row],[Column1]])</f>
        <v>4.2166666666666597</v>
      </c>
      <c r="F257" s="70">
        <f t="shared" si="3"/>
        <v>252.99999999999957</v>
      </c>
      <c r="G257">
        <f>VALUE(Calorimeter3b__4[[#This Row],[Column2]])</f>
        <v>17.522859445797799</v>
      </c>
    </row>
    <row r="258" spans="1:7">
      <c r="A258" s="1" t="s">
        <v>1276</v>
      </c>
      <c r="B258" s="1" t="s">
        <v>1186</v>
      </c>
      <c r="C258" s="1" t="s">
        <v>1677</v>
      </c>
      <c r="E258">
        <f>VALUE(Calorimeter3b__4[[#This Row],[Column1]])</f>
        <v>4.2333333333333298</v>
      </c>
      <c r="F258" s="70">
        <f t="shared" si="3"/>
        <v>253.9999999999998</v>
      </c>
      <c r="G258">
        <f>VALUE(Calorimeter3b__4[[#This Row],[Column2]])</f>
        <v>17.5517015799511</v>
      </c>
    </row>
    <row r="259" spans="1:7">
      <c r="A259" s="1" t="s">
        <v>1277</v>
      </c>
      <c r="B259" s="1" t="s">
        <v>1187</v>
      </c>
      <c r="C259" s="1" t="s">
        <v>372</v>
      </c>
      <c r="E259">
        <f>VALUE(Calorimeter3b__4[[#This Row],[Column1]])</f>
        <v>4.25</v>
      </c>
      <c r="F259" s="70">
        <f t="shared" si="3"/>
        <v>255</v>
      </c>
      <c r="G259">
        <f>VALUE(Calorimeter3b__4[[#This Row],[Column2]])</f>
        <v>17.522859445797799</v>
      </c>
    </row>
    <row r="260" spans="1:7">
      <c r="A260" s="1" t="s">
        <v>1278</v>
      </c>
      <c r="B260" s="1" t="s">
        <v>1188</v>
      </c>
      <c r="C260" s="1" t="s">
        <v>372</v>
      </c>
      <c r="E260">
        <f>VALUE(Calorimeter3b__4[[#This Row],[Column1]])</f>
        <v>4.2666666666666604</v>
      </c>
      <c r="F260" s="70">
        <f t="shared" si="3"/>
        <v>255.99999999999963</v>
      </c>
      <c r="G260">
        <f>VALUE(Calorimeter3b__4[[#This Row],[Column2]])</f>
        <v>17.4940084373441</v>
      </c>
    </row>
    <row r="261" spans="1:7">
      <c r="A261" s="1" t="s">
        <v>1279</v>
      </c>
      <c r="B261" s="1" t="s">
        <v>1188</v>
      </c>
      <c r="C261" s="1" t="s">
        <v>373</v>
      </c>
      <c r="E261">
        <f>VALUE(Calorimeter3b__4[[#This Row],[Column1]])</f>
        <v>4.2833333333333297</v>
      </c>
      <c r="F261" s="70">
        <f t="shared" ref="F261:F324" si="4">E261*60</f>
        <v>256.99999999999977</v>
      </c>
      <c r="G261">
        <f>VALUE(Calorimeter3b__4[[#This Row],[Column2]])</f>
        <v>17.4940084373441</v>
      </c>
    </row>
    <row r="262" spans="1:7">
      <c r="A262" s="1" t="s">
        <v>1280</v>
      </c>
      <c r="B262" s="1" t="s">
        <v>1187</v>
      </c>
      <c r="C262" s="1" t="s">
        <v>1677</v>
      </c>
      <c r="E262">
        <f>VALUE(Calorimeter3b__4[[#This Row],[Column1]])</f>
        <v>4.3</v>
      </c>
      <c r="F262" s="70">
        <f t="shared" si="4"/>
        <v>258</v>
      </c>
      <c r="G262">
        <f>VALUE(Calorimeter3b__4[[#This Row],[Column2]])</f>
        <v>17.522859445797799</v>
      </c>
    </row>
    <row r="263" spans="1:7">
      <c r="A263" s="1" t="s">
        <v>1282</v>
      </c>
      <c r="B263" s="1" t="s">
        <v>1188</v>
      </c>
      <c r="C263" s="1" t="s">
        <v>373</v>
      </c>
      <c r="E263">
        <f>VALUE(Calorimeter3b__4[[#This Row],[Column1]])</f>
        <v>4.3166666666666602</v>
      </c>
      <c r="F263" s="70">
        <f t="shared" si="4"/>
        <v>258.9999999999996</v>
      </c>
      <c r="G263">
        <f>VALUE(Calorimeter3b__4[[#This Row],[Column2]])</f>
        <v>17.4940084373441</v>
      </c>
    </row>
    <row r="264" spans="1:7">
      <c r="A264" s="1" t="s">
        <v>209</v>
      </c>
      <c r="B264" s="1" t="s">
        <v>1188</v>
      </c>
      <c r="C264" s="1" t="s">
        <v>1677</v>
      </c>
      <c r="E264">
        <f>VALUE(Calorimeter3b__4[[#This Row],[Column1]])</f>
        <v>4.3333333333333304</v>
      </c>
      <c r="F264" s="70">
        <f t="shared" si="4"/>
        <v>259.99999999999983</v>
      </c>
      <c r="G264">
        <f>VALUE(Calorimeter3b__4[[#This Row],[Column2]])</f>
        <v>17.4940084373441</v>
      </c>
    </row>
    <row r="265" spans="1:7">
      <c r="A265" s="1" t="s">
        <v>1284</v>
      </c>
      <c r="B265" s="1" t="s">
        <v>1691</v>
      </c>
      <c r="C265" s="1" t="s">
        <v>372</v>
      </c>
      <c r="E265">
        <f>VALUE(Calorimeter3b__4[[#This Row],[Column1]])</f>
        <v>4.3499999999999996</v>
      </c>
      <c r="F265" s="70">
        <f t="shared" si="4"/>
        <v>261</v>
      </c>
      <c r="G265">
        <f>VALUE(Calorimeter3b__4[[#This Row],[Column2]])</f>
        <v>17.465148526331799</v>
      </c>
    </row>
    <row r="266" spans="1:7">
      <c r="A266" s="1" t="s">
        <v>1285</v>
      </c>
      <c r="B266" s="1" t="s">
        <v>1188</v>
      </c>
      <c r="C266" s="1" t="s">
        <v>372</v>
      </c>
      <c r="E266">
        <f>VALUE(Calorimeter3b__4[[#This Row],[Column1]])</f>
        <v>4.36666666666666</v>
      </c>
      <c r="F266" s="70">
        <f t="shared" si="4"/>
        <v>261.9999999999996</v>
      </c>
      <c r="G266">
        <f>VALUE(Calorimeter3b__4[[#This Row],[Column2]])</f>
        <v>17.4940084373441</v>
      </c>
    </row>
    <row r="267" spans="1:7">
      <c r="A267" s="1" t="s">
        <v>1287</v>
      </c>
      <c r="B267" s="1" t="s">
        <v>1692</v>
      </c>
      <c r="C267" s="1" t="s">
        <v>372</v>
      </c>
      <c r="E267">
        <f>VALUE(Calorimeter3b__4[[#This Row],[Column1]])</f>
        <v>4.3833333333333302</v>
      </c>
      <c r="F267" s="70">
        <f t="shared" si="4"/>
        <v>262.99999999999983</v>
      </c>
      <c r="G267">
        <f>VALUE(Calorimeter3b__4[[#This Row],[Column2]])</f>
        <v>17.436279684447602</v>
      </c>
    </row>
    <row r="268" spans="1:7">
      <c r="A268" s="1" t="s">
        <v>1288</v>
      </c>
      <c r="B268" s="1" t="s">
        <v>1691</v>
      </c>
      <c r="C268" s="1" t="s">
        <v>372</v>
      </c>
      <c r="E268">
        <f>VALUE(Calorimeter3b__4[[#This Row],[Column1]])</f>
        <v>4.4000000000000004</v>
      </c>
      <c r="F268" s="70">
        <f t="shared" si="4"/>
        <v>264</v>
      </c>
      <c r="G268">
        <f>VALUE(Calorimeter3b__4[[#This Row],[Column2]])</f>
        <v>17.465148526331799</v>
      </c>
    </row>
    <row r="269" spans="1:7">
      <c r="A269" s="1" t="s">
        <v>1289</v>
      </c>
      <c r="B269" s="1" t="s">
        <v>1188</v>
      </c>
      <c r="C269" s="1" t="s">
        <v>373</v>
      </c>
      <c r="E269">
        <f>VALUE(Calorimeter3b__4[[#This Row],[Column1]])</f>
        <v>4.4166666666666599</v>
      </c>
      <c r="F269" s="70">
        <f t="shared" si="4"/>
        <v>264.9999999999996</v>
      </c>
      <c r="G269">
        <f>VALUE(Calorimeter3b__4[[#This Row],[Column2]])</f>
        <v>17.4940084373441</v>
      </c>
    </row>
    <row r="270" spans="1:7">
      <c r="A270" s="1" t="s">
        <v>1290</v>
      </c>
      <c r="B270" s="1" t="s">
        <v>1691</v>
      </c>
      <c r="C270" s="1" t="s">
        <v>373</v>
      </c>
      <c r="E270">
        <f>VALUE(Calorimeter3b__4[[#This Row],[Column1]])</f>
        <v>4.43333333333333</v>
      </c>
      <c r="F270" s="70">
        <f t="shared" si="4"/>
        <v>265.99999999999977</v>
      </c>
      <c r="G270">
        <f>VALUE(Calorimeter3b__4[[#This Row],[Column2]])</f>
        <v>17.465148526331799</v>
      </c>
    </row>
    <row r="271" spans="1:7">
      <c r="A271" s="1" t="s">
        <v>1291</v>
      </c>
      <c r="B271" s="1" t="s">
        <v>1188</v>
      </c>
      <c r="C271" s="1" t="s">
        <v>373</v>
      </c>
      <c r="E271">
        <f>VALUE(Calorimeter3b__4[[#This Row],[Column1]])</f>
        <v>4.45</v>
      </c>
      <c r="F271" s="70">
        <f t="shared" si="4"/>
        <v>267</v>
      </c>
      <c r="G271">
        <f>VALUE(Calorimeter3b__4[[#This Row],[Column2]])</f>
        <v>17.4940084373441</v>
      </c>
    </row>
    <row r="272" spans="1:7">
      <c r="A272" s="1" t="s">
        <v>1292</v>
      </c>
      <c r="B272" s="1" t="s">
        <v>1692</v>
      </c>
      <c r="C272" s="1" t="s">
        <v>1677</v>
      </c>
      <c r="E272">
        <f>VALUE(Calorimeter3b__4[[#This Row],[Column1]])</f>
        <v>4.4666666666666597</v>
      </c>
      <c r="F272" s="70">
        <f t="shared" si="4"/>
        <v>267.9999999999996</v>
      </c>
      <c r="G272">
        <f>VALUE(Calorimeter3b__4[[#This Row],[Column2]])</f>
        <v>17.436279684447602</v>
      </c>
    </row>
    <row r="273" spans="1:7">
      <c r="A273" s="1" t="s">
        <v>1293</v>
      </c>
      <c r="B273" s="1" t="s">
        <v>1692</v>
      </c>
      <c r="C273" s="1" t="s">
        <v>372</v>
      </c>
      <c r="E273">
        <f>VALUE(Calorimeter3b__4[[#This Row],[Column1]])</f>
        <v>4.4833333333333298</v>
      </c>
      <c r="F273" s="70">
        <f t="shared" si="4"/>
        <v>268.99999999999977</v>
      </c>
      <c r="G273">
        <f>VALUE(Calorimeter3b__4[[#This Row],[Column2]])</f>
        <v>17.436279684447602</v>
      </c>
    </row>
    <row r="274" spans="1:7">
      <c r="A274" s="1" t="s">
        <v>211</v>
      </c>
      <c r="B274" s="1" t="s">
        <v>1190</v>
      </c>
      <c r="C274" s="1" t="s">
        <v>372</v>
      </c>
      <c r="E274">
        <f>VALUE(Calorimeter3b__4[[#This Row],[Column1]])</f>
        <v>4.5</v>
      </c>
      <c r="F274" s="70">
        <f t="shared" si="4"/>
        <v>270</v>
      </c>
      <c r="G274">
        <f>VALUE(Calorimeter3b__4[[#This Row],[Column2]])</f>
        <v>17.4074018833231</v>
      </c>
    </row>
    <row r="275" spans="1:7">
      <c r="A275" s="1" t="s">
        <v>1294</v>
      </c>
      <c r="B275" s="1" t="s">
        <v>1691</v>
      </c>
      <c r="C275" s="1" t="s">
        <v>372</v>
      </c>
      <c r="E275">
        <f>VALUE(Calorimeter3b__4[[#This Row],[Column1]])</f>
        <v>4.5166666666666604</v>
      </c>
      <c r="F275" s="70">
        <f t="shared" si="4"/>
        <v>270.9999999999996</v>
      </c>
      <c r="G275">
        <f>VALUE(Calorimeter3b__4[[#This Row],[Column2]])</f>
        <v>17.465148526331799</v>
      </c>
    </row>
    <row r="276" spans="1:7">
      <c r="A276" s="1" t="s">
        <v>1296</v>
      </c>
      <c r="B276" s="1" t="s">
        <v>1188</v>
      </c>
      <c r="C276" s="1" t="s">
        <v>373</v>
      </c>
      <c r="E276">
        <f>VALUE(Calorimeter3b__4[[#This Row],[Column1]])</f>
        <v>4.5333333333333297</v>
      </c>
      <c r="F276" s="70">
        <f t="shared" si="4"/>
        <v>271.99999999999977</v>
      </c>
      <c r="G276">
        <f>VALUE(Calorimeter3b__4[[#This Row],[Column2]])</f>
        <v>17.4940084373441</v>
      </c>
    </row>
    <row r="277" spans="1:7">
      <c r="A277" s="1" t="s">
        <v>1297</v>
      </c>
      <c r="B277" s="1" t="s">
        <v>1187</v>
      </c>
      <c r="C277" s="1" t="s">
        <v>375</v>
      </c>
      <c r="E277">
        <f>VALUE(Calorimeter3b__4[[#This Row],[Column1]])</f>
        <v>4.55</v>
      </c>
      <c r="F277" s="70">
        <f t="shared" si="4"/>
        <v>273</v>
      </c>
      <c r="G277">
        <f>VALUE(Calorimeter3b__4[[#This Row],[Column2]])</f>
        <v>17.522859445797799</v>
      </c>
    </row>
    <row r="278" spans="1:7">
      <c r="A278" s="1" t="s">
        <v>1298</v>
      </c>
      <c r="B278" s="1" t="s">
        <v>1691</v>
      </c>
      <c r="C278" s="1" t="s">
        <v>372</v>
      </c>
      <c r="E278">
        <f>VALUE(Calorimeter3b__4[[#This Row],[Column1]])</f>
        <v>4.5666666666666602</v>
      </c>
      <c r="F278" s="70">
        <f t="shared" si="4"/>
        <v>273.9999999999996</v>
      </c>
      <c r="G278">
        <f>VALUE(Calorimeter3b__4[[#This Row],[Column2]])</f>
        <v>17.465148526331799</v>
      </c>
    </row>
    <row r="279" spans="1:7">
      <c r="A279" s="1" t="s">
        <v>1299</v>
      </c>
      <c r="B279" s="1" t="s">
        <v>1190</v>
      </c>
      <c r="C279" s="1" t="s">
        <v>1677</v>
      </c>
      <c r="E279">
        <f>VALUE(Calorimeter3b__4[[#This Row],[Column1]])</f>
        <v>4.5833333333333304</v>
      </c>
      <c r="F279" s="70">
        <f t="shared" si="4"/>
        <v>274.99999999999983</v>
      </c>
      <c r="G279">
        <f>VALUE(Calorimeter3b__4[[#This Row],[Column2]])</f>
        <v>17.4074018833231</v>
      </c>
    </row>
    <row r="280" spans="1:7">
      <c r="A280" s="1" t="s">
        <v>1300</v>
      </c>
      <c r="B280" s="1" t="s">
        <v>1188</v>
      </c>
      <c r="C280" s="1" t="s">
        <v>373</v>
      </c>
      <c r="E280">
        <f>VALUE(Calorimeter3b__4[[#This Row],[Column1]])</f>
        <v>4.5999999999999996</v>
      </c>
      <c r="F280" s="70">
        <f t="shared" si="4"/>
        <v>276</v>
      </c>
      <c r="G280">
        <f>VALUE(Calorimeter3b__4[[#This Row],[Column2]])</f>
        <v>17.4940084373441</v>
      </c>
    </row>
    <row r="281" spans="1:7">
      <c r="A281" s="1" t="s">
        <v>1301</v>
      </c>
      <c r="B281" s="1" t="s">
        <v>1190</v>
      </c>
      <c r="C281" s="1" t="s">
        <v>372</v>
      </c>
      <c r="E281">
        <f>VALUE(Calorimeter3b__4[[#This Row],[Column1]])</f>
        <v>4.61666666666666</v>
      </c>
      <c r="F281" s="70">
        <f t="shared" si="4"/>
        <v>276.9999999999996</v>
      </c>
      <c r="G281">
        <f>VALUE(Calorimeter3b__4[[#This Row],[Column2]])</f>
        <v>17.4074018833231</v>
      </c>
    </row>
    <row r="282" spans="1:7">
      <c r="A282" s="1" t="s">
        <v>1302</v>
      </c>
      <c r="B282" s="1" t="s">
        <v>1691</v>
      </c>
      <c r="C282" s="1" t="s">
        <v>372</v>
      </c>
      <c r="E282">
        <f>VALUE(Calorimeter3b__4[[#This Row],[Column1]])</f>
        <v>4.6333333333333302</v>
      </c>
      <c r="F282" s="70">
        <f t="shared" si="4"/>
        <v>277.99999999999983</v>
      </c>
      <c r="G282">
        <f>VALUE(Calorimeter3b__4[[#This Row],[Column2]])</f>
        <v>17.465148526331799</v>
      </c>
    </row>
    <row r="283" spans="1:7">
      <c r="A283" s="1" t="s">
        <v>1303</v>
      </c>
      <c r="B283" s="1" t="s">
        <v>1188</v>
      </c>
      <c r="C283" s="1" t="s">
        <v>373</v>
      </c>
      <c r="E283">
        <f>VALUE(Calorimeter3b__4[[#This Row],[Column1]])</f>
        <v>4.6500000000000004</v>
      </c>
      <c r="F283" s="70">
        <f t="shared" si="4"/>
        <v>279</v>
      </c>
      <c r="G283">
        <f>VALUE(Calorimeter3b__4[[#This Row],[Column2]])</f>
        <v>17.4940084373441</v>
      </c>
    </row>
    <row r="284" spans="1:7">
      <c r="A284" s="1" t="s">
        <v>214</v>
      </c>
      <c r="B284" s="1" t="s">
        <v>1188</v>
      </c>
      <c r="C284" s="1" t="s">
        <v>373</v>
      </c>
      <c r="E284">
        <f>VALUE(Calorimeter3b__4[[#This Row],[Column1]])</f>
        <v>4.6666666666666599</v>
      </c>
      <c r="F284" s="70">
        <f t="shared" si="4"/>
        <v>279.9999999999996</v>
      </c>
      <c r="G284">
        <f>VALUE(Calorimeter3b__4[[#This Row],[Column2]])</f>
        <v>17.4940084373441</v>
      </c>
    </row>
    <row r="285" spans="1:7">
      <c r="A285" s="1" t="s">
        <v>1304</v>
      </c>
      <c r="B285" s="1" t="s">
        <v>1692</v>
      </c>
      <c r="C285" s="1" t="s">
        <v>372</v>
      </c>
      <c r="E285">
        <f>VALUE(Calorimeter3b__4[[#This Row],[Column1]])</f>
        <v>4.68333333333333</v>
      </c>
      <c r="F285" s="70">
        <f t="shared" si="4"/>
        <v>280.99999999999977</v>
      </c>
      <c r="G285">
        <f>VALUE(Calorimeter3b__4[[#This Row],[Column2]])</f>
        <v>17.436279684447602</v>
      </c>
    </row>
    <row r="286" spans="1:7">
      <c r="A286" s="1" t="s">
        <v>1305</v>
      </c>
      <c r="B286" s="1" t="s">
        <v>1691</v>
      </c>
      <c r="C286" s="1" t="s">
        <v>373</v>
      </c>
      <c r="E286">
        <f>VALUE(Calorimeter3b__4[[#This Row],[Column1]])</f>
        <v>4.7</v>
      </c>
      <c r="F286" s="70">
        <f t="shared" si="4"/>
        <v>282</v>
      </c>
      <c r="G286">
        <f>VALUE(Calorimeter3b__4[[#This Row],[Column2]])</f>
        <v>17.465148526331799</v>
      </c>
    </row>
    <row r="287" spans="1:7">
      <c r="A287" s="1" t="s">
        <v>1306</v>
      </c>
      <c r="B287" s="1" t="s">
        <v>1692</v>
      </c>
      <c r="C287" s="1" t="s">
        <v>444</v>
      </c>
      <c r="E287">
        <f>VALUE(Calorimeter3b__4[[#This Row],[Column1]])</f>
        <v>4.7166666666666597</v>
      </c>
      <c r="F287" s="70">
        <f t="shared" si="4"/>
        <v>282.9999999999996</v>
      </c>
      <c r="G287">
        <f>VALUE(Calorimeter3b__4[[#This Row],[Column2]])</f>
        <v>17.436279684447602</v>
      </c>
    </row>
    <row r="288" spans="1:7">
      <c r="A288" s="1" t="s">
        <v>1307</v>
      </c>
      <c r="B288" s="1" t="s">
        <v>1188</v>
      </c>
      <c r="C288" s="1" t="s">
        <v>444</v>
      </c>
      <c r="E288">
        <f>VALUE(Calorimeter3b__4[[#This Row],[Column1]])</f>
        <v>4.7333333333333298</v>
      </c>
      <c r="F288" s="70">
        <f t="shared" si="4"/>
        <v>283.99999999999977</v>
      </c>
      <c r="G288">
        <f>VALUE(Calorimeter3b__4[[#This Row],[Column2]])</f>
        <v>17.4940084373441</v>
      </c>
    </row>
    <row r="289" spans="1:7">
      <c r="A289" s="1" t="s">
        <v>1308</v>
      </c>
      <c r="B289" s="1" t="s">
        <v>1187</v>
      </c>
      <c r="C289" s="1" t="s">
        <v>372</v>
      </c>
      <c r="E289">
        <f>VALUE(Calorimeter3b__4[[#This Row],[Column1]])</f>
        <v>4.75</v>
      </c>
      <c r="F289" s="70">
        <f t="shared" si="4"/>
        <v>285</v>
      </c>
      <c r="G289">
        <f>VALUE(Calorimeter3b__4[[#This Row],[Column2]])</f>
        <v>17.522859445797799</v>
      </c>
    </row>
    <row r="290" spans="1:7">
      <c r="A290" s="1" t="s">
        <v>1309</v>
      </c>
      <c r="B290" s="1" t="s">
        <v>1692</v>
      </c>
      <c r="C290" s="1" t="s">
        <v>372</v>
      </c>
      <c r="E290">
        <f>VALUE(Calorimeter3b__4[[#This Row],[Column1]])</f>
        <v>4.7666666666666604</v>
      </c>
      <c r="F290" s="70">
        <f t="shared" si="4"/>
        <v>285.9999999999996</v>
      </c>
      <c r="G290">
        <f>VALUE(Calorimeter3b__4[[#This Row],[Column2]])</f>
        <v>17.436279684447602</v>
      </c>
    </row>
    <row r="291" spans="1:7">
      <c r="A291" s="1" t="s">
        <v>1310</v>
      </c>
      <c r="B291" s="1" t="s">
        <v>1692</v>
      </c>
      <c r="C291" s="1" t="s">
        <v>1677</v>
      </c>
      <c r="E291">
        <f>VALUE(Calorimeter3b__4[[#This Row],[Column1]])</f>
        <v>4.7833333333333297</v>
      </c>
      <c r="F291" s="70">
        <f t="shared" si="4"/>
        <v>286.99999999999977</v>
      </c>
      <c r="G291">
        <f>VALUE(Calorimeter3b__4[[#This Row],[Column2]])</f>
        <v>17.436279684447602</v>
      </c>
    </row>
    <row r="292" spans="1:7">
      <c r="A292" s="1" t="s">
        <v>1311</v>
      </c>
      <c r="B292" s="1" t="s">
        <v>1189</v>
      </c>
      <c r="C292" s="1" t="s">
        <v>372</v>
      </c>
      <c r="E292">
        <f>VALUE(Calorimeter3b__4[[#This Row],[Column1]])</f>
        <v>4.8</v>
      </c>
      <c r="F292" s="70">
        <f t="shared" si="4"/>
        <v>288</v>
      </c>
      <c r="G292">
        <f>VALUE(Calorimeter3b__4[[#This Row],[Column2]])</f>
        <v>17.378515094534599</v>
      </c>
    </row>
    <row r="293" spans="1:7">
      <c r="A293" s="1" t="s">
        <v>1312</v>
      </c>
      <c r="B293" s="1" t="s">
        <v>1190</v>
      </c>
      <c r="C293" s="1" t="s">
        <v>372</v>
      </c>
      <c r="E293">
        <f>VALUE(Calorimeter3b__4[[#This Row],[Column1]])</f>
        <v>4.8166666666666602</v>
      </c>
      <c r="F293" s="70">
        <f t="shared" si="4"/>
        <v>288.9999999999996</v>
      </c>
      <c r="G293">
        <f>VALUE(Calorimeter3b__4[[#This Row],[Column2]])</f>
        <v>17.4074018833231</v>
      </c>
    </row>
    <row r="294" spans="1:7">
      <c r="A294" s="1" t="s">
        <v>216</v>
      </c>
      <c r="B294" s="1" t="s">
        <v>1691</v>
      </c>
      <c r="C294" s="1" t="s">
        <v>373</v>
      </c>
      <c r="E294">
        <f>VALUE(Calorimeter3b__4[[#This Row],[Column1]])</f>
        <v>4.8333333333333304</v>
      </c>
      <c r="F294" s="70">
        <f t="shared" si="4"/>
        <v>289.99999999999983</v>
      </c>
      <c r="G294">
        <f>VALUE(Calorimeter3b__4[[#This Row],[Column2]])</f>
        <v>17.465148526331799</v>
      </c>
    </row>
    <row r="295" spans="1:7">
      <c r="A295" s="1" t="s">
        <v>1314</v>
      </c>
      <c r="B295" s="1" t="s">
        <v>1189</v>
      </c>
      <c r="C295" s="1" t="s">
        <v>372</v>
      </c>
      <c r="E295">
        <f>VALUE(Calorimeter3b__4[[#This Row],[Column1]])</f>
        <v>4.8499999999999996</v>
      </c>
      <c r="F295" s="70">
        <f t="shared" si="4"/>
        <v>291</v>
      </c>
      <c r="G295">
        <f>VALUE(Calorimeter3b__4[[#This Row],[Column2]])</f>
        <v>17.378515094534599</v>
      </c>
    </row>
    <row r="296" spans="1:7">
      <c r="A296" s="1" t="s">
        <v>1315</v>
      </c>
      <c r="B296" s="1" t="s">
        <v>1187</v>
      </c>
      <c r="C296" s="1" t="s">
        <v>373</v>
      </c>
      <c r="E296">
        <f>VALUE(Calorimeter3b__4[[#This Row],[Column1]])</f>
        <v>4.86666666666666</v>
      </c>
      <c r="F296" s="70">
        <f t="shared" si="4"/>
        <v>291.9999999999996</v>
      </c>
      <c r="G296">
        <f>VALUE(Calorimeter3b__4[[#This Row],[Column2]])</f>
        <v>17.522859445797799</v>
      </c>
    </row>
    <row r="297" spans="1:7">
      <c r="A297" s="1" t="s">
        <v>1316</v>
      </c>
      <c r="B297" s="1" t="s">
        <v>1692</v>
      </c>
      <c r="C297" s="1" t="s">
        <v>373</v>
      </c>
      <c r="E297">
        <f>VALUE(Calorimeter3b__4[[#This Row],[Column1]])</f>
        <v>4.8833333333333302</v>
      </c>
      <c r="F297" s="70">
        <f t="shared" si="4"/>
        <v>292.99999999999983</v>
      </c>
      <c r="G297">
        <f>VALUE(Calorimeter3b__4[[#This Row],[Column2]])</f>
        <v>17.436279684447602</v>
      </c>
    </row>
    <row r="298" spans="1:7">
      <c r="A298" s="1" t="s">
        <v>1317</v>
      </c>
      <c r="B298" s="1" t="s">
        <v>1693</v>
      </c>
      <c r="C298" s="1" t="s">
        <v>1677</v>
      </c>
      <c r="E298">
        <f>VALUE(Calorimeter3b__4[[#This Row],[Column1]])</f>
        <v>4.9000000000000004</v>
      </c>
      <c r="F298" s="70">
        <f t="shared" si="4"/>
        <v>294</v>
      </c>
      <c r="G298">
        <f>VALUE(Calorimeter3b__4[[#This Row],[Column2]])</f>
        <v>17.349619289602799</v>
      </c>
    </row>
    <row r="299" spans="1:7">
      <c r="A299" s="1" t="s">
        <v>1318</v>
      </c>
      <c r="B299" s="1" t="s">
        <v>1190</v>
      </c>
      <c r="C299" s="1" t="s">
        <v>1677</v>
      </c>
      <c r="E299">
        <f>VALUE(Calorimeter3b__4[[#This Row],[Column1]])</f>
        <v>4.9166666666666599</v>
      </c>
      <c r="F299" s="70">
        <f t="shared" si="4"/>
        <v>294.9999999999996</v>
      </c>
      <c r="G299">
        <f>VALUE(Calorimeter3b__4[[#This Row],[Column2]])</f>
        <v>17.4074018833231</v>
      </c>
    </row>
    <row r="300" spans="1:7">
      <c r="A300" s="1" t="s">
        <v>1319</v>
      </c>
      <c r="B300" s="1" t="s">
        <v>1190</v>
      </c>
      <c r="C300" s="1" t="s">
        <v>1677</v>
      </c>
      <c r="E300">
        <f>VALUE(Calorimeter3b__4[[#This Row],[Column1]])</f>
        <v>4.93333333333333</v>
      </c>
      <c r="F300" s="70">
        <f t="shared" si="4"/>
        <v>295.99999999999977</v>
      </c>
      <c r="G300">
        <f>VALUE(Calorimeter3b__4[[#This Row],[Column2]])</f>
        <v>17.4074018833231</v>
      </c>
    </row>
    <row r="301" spans="1:7">
      <c r="A301" s="1" t="s">
        <v>1320</v>
      </c>
      <c r="B301" s="1" t="s">
        <v>1190</v>
      </c>
      <c r="C301" s="1" t="s">
        <v>373</v>
      </c>
      <c r="E301">
        <f>VALUE(Calorimeter3b__4[[#This Row],[Column1]])</f>
        <v>4.95</v>
      </c>
      <c r="F301" s="70">
        <f t="shared" si="4"/>
        <v>297</v>
      </c>
      <c r="G301">
        <f>VALUE(Calorimeter3b__4[[#This Row],[Column2]])</f>
        <v>17.4074018833231</v>
      </c>
    </row>
    <row r="302" spans="1:7">
      <c r="A302" s="1" t="s">
        <v>1321</v>
      </c>
      <c r="B302" s="1" t="s">
        <v>1190</v>
      </c>
      <c r="C302" s="1" t="s">
        <v>372</v>
      </c>
      <c r="E302">
        <f>VALUE(Calorimeter3b__4[[#This Row],[Column1]])</f>
        <v>4.9666666666666597</v>
      </c>
      <c r="F302" s="70">
        <f t="shared" si="4"/>
        <v>297.9999999999996</v>
      </c>
      <c r="G302">
        <f>VALUE(Calorimeter3b__4[[#This Row],[Column2]])</f>
        <v>17.4074018833231</v>
      </c>
    </row>
    <row r="303" spans="1:7">
      <c r="A303" s="1" t="s">
        <v>1322</v>
      </c>
      <c r="B303" s="1" t="s">
        <v>1692</v>
      </c>
      <c r="C303" s="1" t="s">
        <v>370</v>
      </c>
      <c r="E303">
        <f>VALUE(Calorimeter3b__4[[#This Row],[Column1]])</f>
        <v>4.9833333333333298</v>
      </c>
      <c r="F303" s="70">
        <f t="shared" si="4"/>
        <v>298.99999999999977</v>
      </c>
      <c r="G303">
        <f>VALUE(Calorimeter3b__4[[#This Row],[Column2]])</f>
        <v>17.436279684447602</v>
      </c>
    </row>
    <row r="304" spans="1:7">
      <c r="A304" s="1" t="s">
        <v>14</v>
      </c>
      <c r="B304" s="1" t="s">
        <v>1189</v>
      </c>
      <c r="C304" s="1" t="s">
        <v>373</v>
      </c>
      <c r="E304">
        <f>VALUE(Calorimeter3b__4[[#This Row],[Column1]])</f>
        <v>5</v>
      </c>
      <c r="F304" s="70">
        <f t="shared" si="4"/>
        <v>300</v>
      </c>
      <c r="G304">
        <f>VALUE(Calorimeter3b__4[[#This Row],[Column2]])</f>
        <v>17.378515094534599</v>
      </c>
    </row>
    <row r="305" spans="1:7">
      <c r="A305" s="1" t="s">
        <v>1323</v>
      </c>
      <c r="B305" s="1" t="s">
        <v>1189</v>
      </c>
      <c r="C305" s="1" t="s">
        <v>373</v>
      </c>
      <c r="E305">
        <f>VALUE(Calorimeter3b__4[[#This Row],[Column1]])</f>
        <v>5.0166666666666604</v>
      </c>
      <c r="F305" s="70">
        <f t="shared" si="4"/>
        <v>300.9999999999996</v>
      </c>
      <c r="G305">
        <f>VALUE(Calorimeter3b__4[[#This Row],[Column2]])</f>
        <v>17.378515094534599</v>
      </c>
    </row>
    <row r="306" spans="1:7">
      <c r="A306" s="1" t="s">
        <v>1324</v>
      </c>
      <c r="B306" s="1" t="s">
        <v>1190</v>
      </c>
      <c r="C306" s="1" t="s">
        <v>372</v>
      </c>
      <c r="E306">
        <f>VALUE(Calorimeter3b__4[[#This Row],[Column1]])</f>
        <v>5.0333333333333297</v>
      </c>
      <c r="F306" s="70">
        <f t="shared" si="4"/>
        <v>301.99999999999977</v>
      </c>
      <c r="G306">
        <f>VALUE(Calorimeter3b__4[[#This Row],[Column2]])</f>
        <v>17.4074018833231</v>
      </c>
    </row>
    <row r="307" spans="1:7">
      <c r="A307" s="1" t="s">
        <v>1326</v>
      </c>
      <c r="B307" s="1" t="s">
        <v>1190</v>
      </c>
      <c r="C307" s="1" t="s">
        <v>373</v>
      </c>
      <c r="E307">
        <f>VALUE(Calorimeter3b__4[[#This Row],[Column1]])</f>
        <v>5.05</v>
      </c>
      <c r="F307" s="70">
        <f t="shared" si="4"/>
        <v>303</v>
      </c>
      <c r="G307">
        <f>VALUE(Calorimeter3b__4[[#This Row],[Column2]])</f>
        <v>17.4074018833231</v>
      </c>
    </row>
    <row r="308" spans="1:7">
      <c r="A308" s="1" t="s">
        <v>1327</v>
      </c>
      <c r="B308" s="1" t="s">
        <v>1693</v>
      </c>
      <c r="C308" s="1" t="s">
        <v>372</v>
      </c>
      <c r="E308">
        <f>VALUE(Calorimeter3b__4[[#This Row],[Column1]])</f>
        <v>5.0666666666666602</v>
      </c>
      <c r="F308" s="70">
        <f t="shared" si="4"/>
        <v>303.9999999999996</v>
      </c>
      <c r="G308">
        <f>VALUE(Calorimeter3b__4[[#This Row],[Column2]])</f>
        <v>17.349619289602799</v>
      </c>
    </row>
    <row r="309" spans="1:7">
      <c r="A309" s="1" t="s">
        <v>1328</v>
      </c>
      <c r="B309" s="1" t="s">
        <v>1190</v>
      </c>
      <c r="C309" s="1" t="s">
        <v>372</v>
      </c>
      <c r="E309">
        <f>VALUE(Calorimeter3b__4[[#This Row],[Column1]])</f>
        <v>5.0833333333333304</v>
      </c>
      <c r="F309" s="70">
        <f t="shared" si="4"/>
        <v>304.99999999999983</v>
      </c>
      <c r="G309">
        <f>VALUE(Calorimeter3b__4[[#This Row],[Column2]])</f>
        <v>17.4074018833231</v>
      </c>
    </row>
    <row r="310" spans="1:7">
      <c r="A310" s="1" t="s">
        <v>1329</v>
      </c>
      <c r="B310" s="1" t="s">
        <v>1190</v>
      </c>
      <c r="C310" s="1" t="s">
        <v>373</v>
      </c>
      <c r="E310">
        <f>VALUE(Calorimeter3b__4[[#This Row],[Column1]])</f>
        <v>5.0999999999999996</v>
      </c>
      <c r="F310" s="70">
        <f t="shared" si="4"/>
        <v>306</v>
      </c>
      <c r="G310">
        <f>VALUE(Calorimeter3b__4[[#This Row],[Column2]])</f>
        <v>17.4074018833231</v>
      </c>
    </row>
    <row r="311" spans="1:7">
      <c r="A311" s="1" t="s">
        <v>1330</v>
      </c>
      <c r="B311" s="1" t="s">
        <v>1189</v>
      </c>
      <c r="C311" s="1" t="s">
        <v>372</v>
      </c>
      <c r="E311">
        <f>VALUE(Calorimeter3b__4[[#This Row],[Column1]])</f>
        <v>5.11666666666666</v>
      </c>
      <c r="F311" s="70">
        <f t="shared" si="4"/>
        <v>306.9999999999996</v>
      </c>
      <c r="G311">
        <f>VALUE(Calorimeter3b__4[[#This Row],[Column2]])</f>
        <v>17.378515094534599</v>
      </c>
    </row>
    <row r="312" spans="1:7">
      <c r="A312" s="1" t="s">
        <v>1331</v>
      </c>
      <c r="B312" s="1" t="s">
        <v>1189</v>
      </c>
      <c r="C312" s="1" t="s">
        <v>373</v>
      </c>
      <c r="E312">
        <f>VALUE(Calorimeter3b__4[[#This Row],[Column1]])</f>
        <v>5.1333333333333302</v>
      </c>
      <c r="F312" s="70">
        <f t="shared" si="4"/>
        <v>307.99999999999983</v>
      </c>
      <c r="G312">
        <f>VALUE(Calorimeter3b__4[[#This Row],[Column2]])</f>
        <v>17.378515094534599</v>
      </c>
    </row>
    <row r="313" spans="1:7">
      <c r="A313" s="1" t="s">
        <v>1332</v>
      </c>
      <c r="B313" s="1" t="s">
        <v>1693</v>
      </c>
      <c r="C313" s="1" t="s">
        <v>1677</v>
      </c>
      <c r="E313">
        <f>VALUE(Calorimeter3b__4[[#This Row],[Column1]])</f>
        <v>5.15</v>
      </c>
      <c r="F313" s="70">
        <f t="shared" si="4"/>
        <v>309</v>
      </c>
      <c r="G313">
        <f>VALUE(Calorimeter3b__4[[#This Row],[Column2]])</f>
        <v>17.349619289602799</v>
      </c>
    </row>
    <row r="314" spans="1:7">
      <c r="A314" s="1" t="s">
        <v>220</v>
      </c>
      <c r="B314" s="1" t="s">
        <v>1189</v>
      </c>
      <c r="C314" s="1" t="s">
        <v>372</v>
      </c>
      <c r="E314">
        <f>VALUE(Calorimeter3b__4[[#This Row],[Column1]])</f>
        <v>5.1666666666666599</v>
      </c>
      <c r="F314" s="70">
        <f t="shared" si="4"/>
        <v>309.9999999999996</v>
      </c>
      <c r="G314">
        <f>VALUE(Calorimeter3b__4[[#This Row],[Column2]])</f>
        <v>17.378515094534599</v>
      </c>
    </row>
    <row r="315" spans="1:7">
      <c r="A315" s="1" t="s">
        <v>1335</v>
      </c>
      <c r="B315" s="1" t="s">
        <v>1190</v>
      </c>
      <c r="C315" s="1" t="s">
        <v>373</v>
      </c>
      <c r="E315">
        <f>VALUE(Calorimeter3b__4[[#This Row],[Column1]])</f>
        <v>5.18333333333333</v>
      </c>
      <c r="F315" s="70">
        <f t="shared" si="4"/>
        <v>310.99999999999977</v>
      </c>
      <c r="G315">
        <f>VALUE(Calorimeter3b__4[[#This Row],[Column2]])</f>
        <v>17.4074018833231</v>
      </c>
    </row>
    <row r="316" spans="1:7">
      <c r="A316" s="1" t="s">
        <v>1336</v>
      </c>
      <c r="B316" s="1" t="s">
        <v>1189</v>
      </c>
      <c r="C316" s="1" t="s">
        <v>373</v>
      </c>
      <c r="E316">
        <f>VALUE(Calorimeter3b__4[[#This Row],[Column1]])</f>
        <v>5.2</v>
      </c>
      <c r="F316" s="70">
        <f t="shared" si="4"/>
        <v>312</v>
      </c>
      <c r="G316">
        <f>VALUE(Calorimeter3b__4[[#This Row],[Column2]])</f>
        <v>17.378515094534599</v>
      </c>
    </row>
    <row r="317" spans="1:7">
      <c r="A317" s="1" t="s">
        <v>1338</v>
      </c>
      <c r="B317" s="1" t="s">
        <v>1194</v>
      </c>
      <c r="C317" s="1" t="s">
        <v>372</v>
      </c>
      <c r="E317">
        <f>VALUE(Calorimeter3b__4[[#This Row],[Column1]])</f>
        <v>5.2166666666666597</v>
      </c>
      <c r="F317" s="70">
        <f t="shared" si="4"/>
        <v>312.9999999999996</v>
      </c>
      <c r="G317">
        <f>VALUE(Calorimeter3b__4[[#This Row],[Column2]])</f>
        <v>17.320714439992599</v>
      </c>
    </row>
    <row r="318" spans="1:7">
      <c r="A318" s="1" t="s">
        <v>1339</v>
      </c>
      <c r="B318" s="1" t="s">
        <v>1194</v>
      </c>
      <c r="C318" s="1" t="s">
        <v>372</v>
      </c>
      <c r="E318">
        <f>VALUE(Calorimeter3b__4[[#This Row],[Column1]])</f>
        <v>5.2333333333333298</v>
      </c>
      <c r="F318" s="70">
        <f t="shared" si="4"/>
        <v>313.99999999999977</v>
      </c>
      <c r="G318">
        <f>VALUE(Calorimeter3b__4[[#This Row],[Column2]])</f>
        <v>17.320714439992599</v>
      </c>
    </row>
    <row r="319" spans="1:7">
      <c r="A319" s="1" t="s">
        <v>1340</v>
      </c>
      <c r="B319" s="1" t="s">
        <v>1191</v>
      </c>
      <c r="C319" s="1" t="s">
        <v>372</v>
      </c>
      <c r="E319">
        <f>VALUE(Calorimeter3b__4[[#This Row],[Column1]])</f>
        <v>5.25</v>
      </c>
      <c r="F319" s="70">
        <f t="shared" si="4"/>
        <v>315</v>
      </c>
      <c r="G319">
        <f>VALUE(Calorimeter3b__4[[#This Row],[Column2]])</f>
        <v>17.291800517112801</v>
      </c>
    </row>
    <row r="320" spans="1:7">
      <c r="A320" s="1" t="s">
        <v>1341</v>
      </c>
      <c r="B320" s="1" t="s">
        <v>1693</v>
      </c>
      <c r="C320" s="1" t="s">
        <v>372</v>
      </c>
      <c r="E320">
        <f>VALUE(Calorimeter3b__4[[#This Row],[Column1]])</f>
        <v>5.2666666666666604</v>
      </c>
      <c r="F320" s="70">
        <f t="shared" si="4"/>
        <v>315.9999999999996</v>
      </c>
      <c r="G320">
        <f>VALUE(Calorimeter3b__4[[#This Row],[Column2]])</f>
        <v>17.349619289602799</v>
      </c>
    </row>
    <row r="321" spans="1:7">
      <c r="A321" s="1" t="s">
        <v>1342</v>
      </c>
      <c r="B321" s="1" t="s">
        <v>1189</v>
      </c>
      <c r="C321" s="1" t="s">
        <v>1677</v>
      </c>
      <c r="E321">
        <f>VALUE(Calorimeter3b__4[[#This Row],[Column1]])</f>
        <v>5.2833333333333297</v>
      </c>
      <c r="F321" s="70">
        <f t="shared" si="4"/>
        <v>316.99999999999977</v>
      </c>
      <c r="G321">
        <f>VALUE(Calorimeter3b__4[[#This Row],[Column2]])</f>
        <v>17.378515094534599</v>
      </c>
    </row>
    <row r="322" spans="1:7">
      <c r="A322" s="1" t="s">
        <v>1343</v>
      </c>
      <c r="B322" s="1" t="s">
        <v>1691</v>
      </c>
      <c r="C322" s="1" t="s">
        <v>373</v>
      </c>
      <c r="E322">
        <f>VALUE(Calorimeter3b__4[[#This Row],[Column1]])</f>
        <v>5.3</v>
      </c>
      <c r="F322" s="70">
        <f t="shared" si="4"/>
        <v>318</v>
      </c>
      <c r="G322">
        <f>VALUE(Calorimeter3b__4[[#This Row],[Column2]])</f>
        <v>17.465148526331799</v>
      </c>
    </row>
    <row r="323" spans="1:7">
      <c r="A323" s="1" t="s">
        <v>1345</v>
      </c>
      <c r="B323" s="1" t="s">
        <v>1189</v>
      </c>
      <c r="C323" s="1" t="s">
        <v>373</v>
      </c>
      <c r="E323">
        <f>VALUE(Calorimeter3b__4[[#This Row],[Column1]])</f>
        <v>5.3166666666666602</v>
      </c>
      <c r="F323" s="70">
        <f t="shared" si="4"/>
        <v>318.9999999999996</v>
      </c>
      <c r="G323">
        <f>VALUE(Calorimeter3b__4[[#This Row],[Column2]])</f>
        <v>17.378515094534599</v>
      </c>
    </row>
    <row r="324" spans="1:7">
      <c r="A324" s="1" t="s">
        <v>222</v>
      </c>
      <c r="B324" s="1" t="s">
        <v>1693</v>
      </c>
      <c r="C324" s="1" t="s">
        <v>372</v>
      </c>
      <c r="E324">
        <f>VALUE(Calorimeter3b__4[[#This Row],[Column1]])</f>
        <v>5.3333333333333304</v>
      </c>
      <c r="F324" s="70">
        <f t="shared" si="4"/>
        <v>319.99999999999983</v>
      </c>
      <c r="G324">
        <f>VALUE(Calorimeter3b__4[[#This Row],[Column2]])</f>
        <v>17.349619289602799</v>
      </c>
    </row>
    <row r="325" spans="1:7">
      <c r="A325" s="1" t="s">
        <v>1346</v>
      </c>
      <c r="B325" s="1" t="s">
        <v>1693</v>
      </c>
      <c r="C325" s="1" t="s">
        <v>1677</v>
      </c>
      <c r="E325">
        <f>VALUE(Calorimeter3b__4[[#This Row],[Column1]])</f>
        <v>5.35</v>
      </c>
      <c r="F325" s="70">
        <f t="shared" ref="F325:F388" si="5">E325*60</f>
        <v>321</v>
      </c>
      <c r="G325">
        <f>VALUE(Calorimeter3b__4[[#This Row],[Column2]])</f>
        <v>17.349619289602799</v>
      </c>
    </row>
    <row r="326" spans="1:7">
      <c r="A326" s="1" t="s">
        <v>1347</v>
      </c>
      <c r="B326" s="1" t="s">
        <v>1189</v>
      </c>
      <c r="C326" s="1" t="s">
        <v>1677</v>
      </c>
      <c r="E326">
        <f>VALUE(Calorimeter3b__4[[#This Row],[Column1]])</f>
        <v>5.36666666666666</v>
      </c>
      <c r="F326" s="70">
        <f t="shared" si="5"/>
        <v>321.9999999999996</v>
      </c>
      <c r="G326">
        <f>VALUE(Calorimeter3b__4[[#This Row],[Column2]])</f>
        <v>17.378515094534599</v>
      </c>
    </row>
    <row r="327" spans="1:7">
      <c r="A327" s="1" t="s">
        <v>1348</v>
      </c>
      <c r="B327" s="1" t="s">
        <v>1693</v>
      </c>
      <c r="C327" s="1" t="s">
        <v>370</v>
      </c>
      <c r="E327">
        <f>VALUE(Calorimeter3b__4[[#This Row],[Column1]])</f>
        <v>5.3833333333333302</v>
      </c>
      <c r="F327" s="70">
        <f t="shared" si="5"/>
        <v>322.99999999999983</v>
      </c>
      <c r="G327">
        <f>VALUE(Calorimeter3b__4[[#This Row],[Column2]])</f>
        <v>17.349619289602799</v>
      </c>
    </row>
    <row r="328" spans="1:7">
      <c r="A328" s="1" t="s">
        <v>1349</v>
      </c>
      <c r="B328" s="1" t="s">
        <v>1189</v>
      </c>
      <c r="C328" s="1" t="s">
        <v>373</v>
      </c>
      <c r="E328">
        <f>VALUE(Calorimeter3b__4[[#This Row],[Column1]])</f>
        <v>5.4</v>
      </c>
      <c r="F328" s="70">
        <f t="shared" si="5"/>
        <v>324</v>
      </c>
      <c r="G328">
        <f>VALUE(Calorimeter3b__4[[#This Row],[Column2]])</f>
        <v>17.378515094534599</v>
      </c>
    </row>
    <row r="329" spans="1:7">
      <c r="A329" s="1" t="s">
        <v>1350</v>
      </c>
      <c r="B329" s="1" t="s">
        <v>1190</v>
      </c>
      <c r="C329" s="1" t="s">
        <v>373</v>
      </c>
      <c r="E329">
        <f>VALUE(Calorimeter3b__4[[#This Row],[Column1]])</f>
        <v>5.4166666666666599</v>
      </c>
      <c r="F329" s="70">
        <f t="shared" si="5"/>
        <v>324.9999999999996</v>
      </c>
      <c r="G329">
        <f>VALUE(Calorimeter3b__4[[#This Row],[Column2]])</f>
        <v>17.4074018833231</v>
      </c>
    </row>
    <row r="330" spans="1:7">
      <c r="A330" s="1" t="s">
        <v>1351</v>
      </c>
      <c r="B330" s="1" t="s">
        <v>1189</v>
      </c>
      <c r="C330" s="1" t="s">
        <v>373</v>
      </c>
      <c r="E330">
        <f>VALUE(Calorimeter3b__4[[#This Row],[Column1]])</f>
        <v>5.43333333333333</v>
      </c>
      <c r="F330" s="70">
        <f t="shared" si="5"/>
        <v>325.99999999999977</v>
      </c>
      <c r="G330">
        <f>VALUE(Calorimeter3b__4[[#This Row],[Column2]])</f>
        <v>17.378515094534599</v>
      </c>
    </row>
    <row r="331" spans="1:7">
      <c r="A331" s="1" t="s">
        <v>1352</v>
      </c>
      <c r="B331" s="1" t="s">
        <v>1194</v>
      </c>
      <c r="C331" s="1" t="s">
        <v>1677</v>
      </c>
      <c r="E331">
        <f>VALUE(Calorimeter3b__4[[#This Row],[Column1]])</f>
        <v>5.45</v>
      </c>
      <c r="F331" s="70">
        <f t="shared" si="5"/>
        <v>327</v>
      </c>
      <c r="G331">
        <f>VALUE(Calorimeter3b__4[[#This Row],[Column2]])</f>
        <v>17.320714439992599</v>
      </c>
    </row>
    <row r="332" spans="1:7">
      <c r="A332" s="1" t="s">
        <v>1353</v>
      </c>
      <c r="B332" s="1" t="s">
        <v>1190</v>
      </c>
      <c r="C332" s="1" t="s">
        <v>372</v>
      </c>
      <c r="E332">
        <f>VALUE(Calorimeter3b__4[[#This Row],[Column1]])</f>
        <v>5.4666666666666597</v>
      </c>
      <c r="F332" s="70">
        <f t="shared" si="5"/>
        <v>327.9999999999996</v>
      </c>
      <c r="G332">
        <f>VALUE(Calorimeter3b__4[[#This Row],[Column2]])</f>
        <v>17.4074018833231</v>
      </c>
    </row>
    <row r="333" spans="1:7">
      <c r="A333" s="1" t="s">
        <v>1354</v>
      </c>
      <c r="B333" s="1" t="s">
        <v>1189</v>
      </c>
      <c r="C333" s="1" t="s">
        <v>444</v>
      </c>
      <c r="E333">
        <f>VALUE(Calorimeter3b__4[[#This Row],[Column1]])</f>
        <v>5.4833333333333298</v>
      </c>
      <c r="F333" s="70">
        <f t="shared" si="5"/>
        <v>328.99999999999977</v>
      </c>
      <c r="G333">
        <f>VALUE(Calorimeter3b__4[[#This Row],[Column2]])</f>
        <v>17.378515094534599</v>
      </c>
    </row>
    <row r="334" spans="1:7">
      <c r="A334" s="1" t="s">
        <v>224</v>
      </c>
      <c r="B334" s="1" t="s">
        <v>1191</v>
      </c>
      <c r="C334" s="1" t="s">
        <v>372</v>
      </c>
      <c r="E334">
        <f>VALUE(Calorimeter3b__4[[#This Row],[Column1]])</f>
        <v>5.5</v>
      </c>
      <c r="F334" s="70">
        <f t="shared" si="5"/>
        <v>330</v>
      </c>
      <c r="G334">
        <f>VALUE(Calorimeter3b__4[[#This Row],[Column2]])</f>
        <v>17.291800517112801</v>
      </c>
    </row>
    <row r="335" spans="1:7">
      <c r="A335" s="1" t="s">
        <v>1355</v>
      </c>
      <c r="B335" s="1" t="s">
        <v>1191</v>
      </c>
      <c r="C335" s="1" t="s">
        <v>1677</v>
      </c>
      <c r="E335">
        <f>VALUE(Calorimeter3b__4[[#This Row],[Column1]])</f>
        <v>5.5166666666666604</v>
      </c>
      <c r="F335" s="70">
        <f t="shared" si="5"/>
        <v>330.9999999999996</v>
      </c>
      <c r="G335">
        <f>VALUE(Calorimeter3b__4[[#This Row],[Column2]])</f>
        <v>17.291800517112801</v>
      </c>
    </row>
    <row r="336" spans="1:7">
      <c r="A336" s="1" t="s">
        <v>1356</v>
      </c>
      <c r="B336" s="1" t="s">
        <v>1693</v>
      </c>
      <c r="C336" s="1" t="s">
        <v>1677</v>
      </c>
      <c r="E336">
        <f>VALUE(Calorimeter3b__4[[#This Row],[Column1]])</f>
        <v>5.5333333333333297</v>
      </c>
      <c r="F336" s="70">
        <f t="shared" si="5"/>
        <v>331.99999999999977</v>
      </c>
      <c r="G336">
        <f>VALUE(Calorimeter3b__4[[#This Row],[Column2]])</f>
        <v>17.349619289602799</v>
      </c>
    </row>
    <row r="337" spans="1:7">
      <c r="A337" s="1" t="s">
        <v>1357</v>
      </c>
      <c r="B337" s="1" t="s">
        <v>1190</v>
      </c>
      <c r="C337" s="1" t="s">
        <v>373</v>
      </c>
      <c r="E337">
        <f>VALUE(Calorimeter3b__4[[#This Row],[Column1]])</f>
        <v>5.55</v>
      </c>
      <c r="F337" s="70">
        <f t="shared" si="5"/>
        <v>333</v>
      </c>
      <c r="G337">
        <f>VALUE(Calorimeter3b__4[[#This Row],[Column2]])</f>
        <v>17.4074018833231</v>
      </c>
    </row>
    <row r="338" spans="1:7">
      <c r="A338" s="1" t="s">
        <v>1358</v>
      </c>
      <c r="B338" s="1" t="s">
        <v>1693</v>
      </c>
      <c r="C338" s="1" t="s">
        <v>372</v>
      </c>
      <c r="E338">
        <f>VALUE(Calorimeter3b__4[[#This Row],[Column1]])</f>
        <v>5.5666666666666602</v>
      </c>
      <c r="F338" s="70">
        <f t="shared" si="5"/>
        <v>333.9999999999996</v>
      </c>
      <c r="G338">
        <f>VALUE(Calorimeter3b__4[[#This Row],[Column2]])</f>
        <v>17.349619289602799</v>
      </c>
    </row>
    <row r="339" spans="1:7">
      <c r="A339" s="1" t="s">
        <v>1359</v>
      </c>
      <c r="B339" s="1" t="s">
        <v>1194</v>
      </c>
      <c r="C339" s="1" t="s">
        <v>1677</v>
      </c>
      <c r="E339">
        <f>VALUE(Calorimeter3b__4[[#This Row],[Column1]])</f>
        <v>5.5833333333333304</v>
      </c>
      <c r="F339" s="70">
        <f t="shared" si="5"/>
        <v>334.99999999999983</v>
      </c>
      <c r="G339">
        <f>VALUE(Calorimeter3b__4[[#This Row],[Column2]])</f>
        <v>17.320714439992599</v>
      </c>
    </row>
    <row r="340" spans="1:7">
      <c r="A340" s="1" t="s">
        <v>1360</v>
      </c>
      <c r="B340" s="1" t="s">
        <v>1189</v>
      </c>
      <c r="C340" s="1" t="s">
        <v>373</v>
      </c>
      <c r="E340">
        <f>VALUE(Calorimeter3b__4[[#This Row],[Column1]])</f>
        <v>5.6</v>
      </c>
      <c r="F340" s="70">
        <f t="shared" si="5"/>
        <v>336</v>
      </c>
      <c r="G340">
        <f>VALUE(Calorimeter3b__4[[#This Row],[Column2]])</f>
        <v>17.378515094534599</v>
      </c>
    </row>
    <row r="341" spans="1:7">
      <c r="A341" s="1" t="s">
        <v>1361</v>
      </c>
      <c r="B341" s="1" t="s">
        <v>1190</v>
      </c>
      <c r="C341" s="1" t="s">
        <v>375</v>
      </c>
      <c r="E341">
        <f>VALUE(Calorimeter3b__4[[#This Row],[Column1]])</f>
        <v>5.61666666666666</v>
      </c>
      <c r="F341" s="70">
        <f t="shared" si="5"/>
        <v>336.9999999999996</v>
      </c>
      <c r="G341">
        <f>VALUE(Calorimeter3b__4[[#This Row],[Column2]])</f>
        <v>17.4074018833231</v>
      </c>
    </row>
    <row r="342" spans="1:7">
      <c r="A342" s="1" t="s">
        <v>1362</v>
      </c>
      <c r="B342" s="1" t="s">
        <v>1189</v>
      </c>
      <c r="C342" s="1" t="s">
        <v>372</v>
      </c>
      <c r="E342">
        <f>VALUE(Calorimeter3b__4[[#This Row],[Column1]])</f>
        <v>5.6333333333333302</v>
      </c>
      <c r="F342" s="70">
        <f t="shared" si="5"/>
        <v>337.99999999999983</v>
      </c>
      <c r="G342">
        <f>VALUE(Calorimeter3b__4[[#This Row],[Column2]])</f>
        <v>17.378515094534599</v>
      </c>
    </row>
    <row r="343" spans="1:7">
      <c r="A343" s="1" t="s">
        <v>1363</v>
      </c>
      <c r="B343" s="1" t="s">
        <v>1693</v>
      </c>
      <c r="C343" s="1" t="s">
        <v>1677</v>
      </c>
      <c r="E343">
        <f>VALUE(Calorimeter3b__4[[#This Row],[Column1]])</f>
        <v>5.65</v>
      </c>
      <c r="F343" s="70">
        <f t="shared" si="5"/>
        <v>339</v>
      </c>
      <c r="G343">
        <f>VALUE(Calorimeter3b__4[[#This Row],[Column2]])</f>
        <v>17.349619289602799</v>
      </c>
    </row>
    <row r="344" spans="1:7">
      <c r="A344" s="1" t="s">
        <v>226</v>
      </c>
      <c r="B344" s="1" t="s">
        <v>1693</v>
      </c>
      <c r="C344" s="1" t="s">
        <v>372</v>
      </c>
      <c r="E344">
        <f>VALUE(Calorimeter3b__4[[#This Row],[Column1]])</f>
        <v>5.6666666666666599</v>
      </c>
      <c r="F344" s="70">
        <f t="shared" si="5"/>
        <v>339.9999999999996</v>
      </c>
      <c r="G344">
        <f>VALUE(Calorimeter3b__4[[#This Row],[Column2]])</f>
        <v>17.349619289602799</v>
      </c>
    </row>
    <row r="345" spans="1:7">
      <c r="A345" s="1" t="s">
        <v>1364</v>
      </c>
      <c r="B345" s="1" t="s">
        <v>1693</v>
      </c>
      <c r="C345" s="1" t="s">
        <v>372</v>
      </c>
      <c r="E345">
        <f>VALUE(Calorimeter3b__4[[#This Row],[Column1]])</f>
        <v>5.68333333333333</v>
      </c>
      <c r="F345" s="70">
        <f t="shared" si="5"/>
        <v>340.99999999999977</v>
      </c>
      <c r="G345">
        <f>VALUE(Calorimeter3b__4[[#This Row],[Column2]])</f>
        <v>17.349619289602799</v>
      </c>
    </row>
    <row r="346" spans="1:7">
      <c r="A346" s="1" t="s">
        <v>1365</v>
      </c>
      <c r="B346" s="1" t="s">
        <v>1190</v>
      </c>
      <c r="C346" s="1" t="s">
        <v>372</v>
      </c>
      <c r="E346">
        <f>VALUE(Calorimeter3b__4[[#This Row],[Column1]])</f>
        <v>5.7</v>
      </c>
      <c r="F346" s="70">
        <f t="shared" si="5"/>
        <v>342</v>
      </c>
      <c r="G346">
        <f>VALUE(Calorimeter3b__4[[#This Row],[Column2]])</f>
        <v>17.4074018833231</v>
      </c>
    </row>
    <row r="347" spans="1:7">
      <c r="A347" s="1" t="s">
        <v>1366</v>
      </c>
      <c r="B347" s="1" t="s">
        <v>1194</v>
      </c>
      <c r="C347" s="1" t="s">
        <v>372</v>
      </c>
      <c r="E347">
        <f>VALUE(Calorimeter3b__4[[#This Row],[Column1]])</f>
        <v>5.7166666666666597</v>
      </c>
      <c r="F347" s="70">
        <f t="shared" si="5"/>
        <v>342.9999999999996</v>
      </c>
      <c r="G347">
        <f>VALUE(Calorimeter3b__4[[#This Row],[Column2]])</f>
        <v>17.320714439992599</v>
      </c>
    </row>
    <row r="348" spans="1:7">
      <c r="A348" s="1" t="s">
        <v>1367</v>
      </c>
      <c r="B348" s="1" t="s">
        <v>1189</v>
      </c>
      <c r="C348" s="1" t="s">
        <v>1677</v>
      </c>
      <c r="E348">
        <f>VALUE(Calorimeter3b__4[[#This Row],[Column1]])</f>
        <v>5.7333333333333298</v>
      </c>
      <c r="F348" s="70">
        <f t="shared" si="5"/>
        <v>343.99999999999977</v>
      </c>
      <c r="G348">
        <f>VALUE(Calorimeter3b__4[[#This Row],[Column2]])</f>
        <v>17.378515094534599</v>
      </c>
    </row>
    <row r="349" spans="1:7">
      <c r="A349" s="1" t="s">
        <v>1368</v>
      </c>
      <c r="B349" s="1" t="s">
        <v>1189</v>
      </c>
      <c r="C349" s="1" t="s">
        <v>373</v>
      </c>
      <c r="E349">
        <f>VALUE(Calorimeter3b__4[[#This Row],[Column1]])</f>
        <v>5.75</v>
      </c>
      <c r="F349" s="70">
        <f t="shared" si="5"/>
        <v>345</v>
      </c>
      <c r="G349">
        <f>VALUE(Calorimeter3b__4[[#This Row],[Column2]])</f>
        <v>17.378515094534599</v>
      </c>
    </row>
    <row r="350" spans="1:7">
      <c r="A350" s="1" t="s">
        <v>1369</v>
      </c>
      <c r="B350" s="1" t="s">
        <v>1192</v>
      </c>
      <c r="C350" s="1" t="s">
        <v>372</v>
      </c>
      <c r="E350">
        <f>VALUE(Calorimeter3b__4[[#This Row],[Column1]])</f>
        <v>5.7666666666666604</v>
      </c>
      <c r="F350" s="70">
        <f t="shared" si="5"/>
        <v>345.9999999999996</v>
      </c>
      <c r="G350">
        <f>VALUE(Calorimeter3b__4[[#This Row],[Column2]])</f>
        <v>17.2628774923161</v>
      </c>
    </row>
    <row r="351" spans="1:7">
      <c r="A351" s="1" t="s">
        <v>1370</v>
      </c>
      <c r="B351" s="1" t="s">
        <v>1693</v>
      </c>
      <c r="C351" s="1" t="s">
        <v>372</v>
      </c>
      <c r="E351">
        <f>VALUE(Calorimeter3b__4[[#This Row],[Column1]])</f>
        <v>5.7833333333333297</v>
      </c>
      <c r="F351" s="70">
        <f t="shared" si="5"/>
        <v>346.99999999999977</v>
      </c>
      <c r="G351">
        <f>VALUE(Calorimeter3b__4[[#This Row],[Column2]])</f>
        <v>17.349619289602799</v>
      </c>
    </row>
    <row r="352" spans="1:7">
      <c r="A352" s="1" t="s">
        <v>1371</v>
      </c>
      <c r="B352" s="1" t="s">
        <v>1693</v>
      </c>
      <c r="C352" s="1" t="s">
        <v>370</v>
      </c>
      <c r="E352">
        <f>VALUE(Calorimeter3b__4[[#This Row],[Column1]])</f>
        <v>5.8</v>
      </c>
      <c r="F352" s="70">
        <f t="shared" si="5"/>
        <v>348</v>
      </c>
      <c r="G352">
        <f>VALUE(Calorimeter3b__4[[#This Row],[Column2]])</f>
        <v>17.349619289602799</v>
      </c>
    </row>
    <row r="353" spans="1:7">
      <c r="A353" s="1" t="s">
        <v>1372</v>
      </c>
      <c r="B353" s="1" t="s">
        <v>1194</v>
      </c>
      <c r="C353" s="1" t="s">
        <v>372</v>
      </c>
      <c r="E353">
        <f>VALUE(Calorimeter3b__4[[#This Row],[Column1]])</f>
        <v>5.8166666666666602</v>
      </c>
      <c r="F353" s="70">
        <f t="shared" si="5"/>
        <v>348.9999999999996</v>
      </c>
      <c r="G353">
        <f>VALUE(Calorimeter3b__4[[#This Row],[Column2]])</f>
        <v>17.320714439992599</v>
      </c>
    </row>
    <row r="354" spans="1:7">
      <c r="A354" s="1" t="s">
        <v>228</v>
      </c>
      <c r="B354" s="1" t="s">
        <v>1194</v>
      </c>
      <c r="C354" s="1" t="s">
        <v>1677</v>
      </c>
      <c r="E354">
        <f>VALUE(Calorimeter3b__4[[#This Row],[Column1]])</f>
        <v>5.8333333333333304</v>
      </c>
      <c r="F354" s="70">
        <f t="shared" si="5"/>
        <v>349.99999999999983</v>
      </c>
      <c r="G354">
        <f>VALUE(Calorimeter3b__4[[#This Row],[Column2]])</f>
        <v>17.320714439992599</v>
      </c>
    </row>
    <row r="355" spans="1:7">
      <c r="A355" s="1" t="s">
        <v>1373</v>
      </c>
      <c r="B355" s="1" t="s">
        <v>1190</v>
      </c>
      <c r="C355" s="1" t="s">
        <v>372</v>
      </c>
      <c r="E355">
        <f>VALUE(Calorimeter3b__4[[#This Row],[Column1]])</f>
        <v>5.85</v>
      </c>
      <c r="F355" s="70">
        <f t="shared" si="5"/>
        <v>351</v>
      </c>
      <c r="G355">
        <f>VALUE(Calorimeter3b__4[[#This Row],[Column2]])</f>
        <v>17.4074018833231</v>
      </c>
    </row>
    <row r="356" spans="1:7">
      <c r="A356" s="1" t="s">
        <v>1374</v>
      </c>
      <c r="B356" s="1" t="s">
        <v>1189</v>
      </c>
      <c r="C356" s="1" t="s">
        <v>372</v>
      </c>
      <c r="E356">
        <f>VALUE(Calorimeter3b__4[[#This Row],[Column1]])</f>
        <v>5.86666666666666</v>
      </c>
      <c r="F356" s="70">
        <f t="shared" si="5"/>
        <v>351.9999999999996</v>
      </c>
      <c r="G356">
        <f>VALUE(Calorimeter3b__4[[#This Row],[Column2]])</f>
        <v>17.378515094534599</v>
      </c>
    </row>
    <row r="357" spans="1:7">
      <c r="A357" s="1" t="s">
        <v>1375</v>
      </c>
      <c r="B357" s="1" t="s">
        <v>1194</v>
      </c>
      <c r="C357" s="1" t="s">
        <v>1677</v>
      </c>
      <c r="E357">
        <f>VALUE(Calorimeter3b__4[[#This Row],[Column1]])</f>
        <v>5.8833333333333302</v>
      </c>
      <c r="F357" s="70">
        <f t="shared" si="5"/>
        <v>352.99999999999983</v>
      </c>
      <c r="G357">
        <f>VALUE(Calorimeter3b__4[[#This Row],[Column2]])</f>
        <v>17.320714439992599</v>
      </c>
    </row>
    <row r="358" spans="1:7">
      <c r="A358" s="1" t="s">
        <v>1376</v>
      </c>
      <c r="B358" s="1" t="s">
        <v>1194</v>
      </c>
      <c r="C358" s="1" t="s">
        <v>372</v>
      </c>
      <c r="E358">
        <f>VALUE(Calorimeter3b__4[[#This Row],[Column1]])</f>
        <v>5.9</v>
      </c>
      <c r="F358" s="70">
        <f t="shared" si="5"/>
        <v>354</v>
      </c>
      <c r="G358">
        <f>VALUE(Calorimeter3b__4[[#This Row],[Column2]])</f>
        <v>17.320714439992599</v>
      </c>
    </row>
    <row r="359" spans="1:7">
      <c r="A359" s="1" t="s">
        <v>1377</v>
      </c>
      <c r="B359" s="1" t="s">
        <v>1189</v>
      </c>
      <c r="C359" s="1" t="s">
        <v>372</v>
      </c>
      <c r="E359">
        <f>VALUE(Calorimeter3b__4[[#This Row],[Column1]])</f>
        <v>5.9166666666666599</v>
      </c>
      <c r="F359" s="70">
        <f t="shared" si="5"/>
        <v>354.9999999999996</v>
      </c>
      <c r="G359">
        <f>VALUE(Calorimeter3b__4[[#This Row],[Column2]])</f>
        <v>17.378515094534599</v>
      </c>
    </row>
    <row r="360" spans="1:7">
      <c r="A360" s="1" t="s">
        <v>1378</v>
      </c>
      <c r="B360" s="1" t="s">
        <v>1693</v>
      </c>
      <c r="C360" s="1" t="s">
        <v>373</v>
      </c>
      <c r="E360">
        <f>VALUE(Calorimeter3b__4[[#This Row],[Column1]])</f>
        <v>5.93333333333333</v>
      </c>
      <c r="F360" s="70">
        <f t="shared" si="5"/>
        <v>355.99999999999977</v>
      </c>
      <c r="G360">
        <f>VALUE(Calorimeter3b__4[[#This Row],[Column2]])</f>
        <v>17.349619289602799</v>
      </c>
    </row>
    <row r="361" spans="1:7">
      <c r="A361" s="1" t="s">
        <v>1379</v>
      </c>
      <c r="B361" s="1" t="s">
        <v>1693</v>
      </c>
      <c r="C361" s="1" t="s">
        <v>1677</v>
      </c>
      <c r="E361">
        <f>VALUE(Calorimeter3b__4[[#This Row],[Column1]])</f>
        <v>5.95</v>
      </c>
      <c r="F361" s="70">
        <f t="shared" si="5"/>
        <v>357</v>
      </c>
      <c r="G361">
        <f>VALUE(Calorimeter3b__4[[#This Row],[Column2]])</f>
        <v>17.349619289602799</v>
      </c>
    </row>
    <row r="362" spans="1:7">
      <c r="A362" s="1" t="s">
        <v>1380</v>
      </c>
      <c r="B362" s="1" t="s">
        <v>1191</v>
      </c>
      <c r="C362" s="1" t="s">
        <v>444</v>
      </c>
      <c r="E362">
        <f>VALUE(Calorimeter3b__4[[#This Row],[Column1]])</f>
        <v>5.9666666666666597</v>
      </c>
      <c r="F362" s="70">
        <f t="shared" si="5"/>
        <v>357.9999999999996</v>
      </c>
      <c r="G362">
        <f>VALUE(Calorimeter3b__4[[#This Row],[Column2]])</f>
        <v>17.291800517112801</v>
      </c>
    </row>
    <row r="363" spans="1:7">
      <c r="A363" s="1" t="s">
        <v>1381</v>
      </c>
      <c r="B363" s="1" t="s">
        <v>1693</v>
      </c>
      <c r="C363" s="1" t="s">
        <v>372</v>
      </c>
      <c r="E363">
        <f>VALUE(Calorimeter3b__4[[#This Row],[Column1]])</f>
        <v>5.9833333333333298</v>
      </c>
      <c r="F363" s="70">
        <f t="shared" si="5"/>
        <v>358.99999999999977</v>
      </c>
      <c r="G363">
        <f>VALUE(Calorimeter3b__4[[#This Row],[Column2]])</f>
        <v>17.349619289602799</v>
      </c>
    </row>
    <row r="364" spans="1:7">
      <c r="A364" s="1" t="s">
        <v>16</v>
      </c>
      <c r="B364" s="1" t="s">
        <v>1191</v>
      </c>
      <c r="C364" s="1" t="s">
        <v>372</v>
      </c>
      <c r="E364">
        <f>VALUE(Calorimeter3b__4[[#This Row],[Column1]])</f>
        <v>6</v>
      </c>
      <c r="F364" s="70">
        <f t="shared" si="5"/>
        <v>360</v>
      </c>
      <c r="G364">
        <f>VALUE(Calorimeter3b__4[[#This Row],[Column2]])</f>
        <v>17.291800517112801</v>
      </c>
    </row>
    <row r="365" spans="1:7">
      <c r="A365" s="1" t="s">
        <v>1382</v>
      </c>
      <c r="B365" s="1" t="s">
        <v>1189</v>
      </c>
      <c r="C365" s="1" t="s">
        <v>373</v>
      </c>
      <c r="E365">
        <f>VALUE(Calorimeter3b__4[[#This Row],[Column1]])</f>
        <v>6.0166666666666604</v>
      </c>
      <c r="F365" s="70">
        <f t="shared" si="5"/>
        <v>360.9999999999996</v>
      </c>
      <c r="G365">
        <f>VALUE(Calorimeter3b__4[[#This Row],[Column2]])</f>
        <v>17.378515094534599</v>
      </c>
    </row>
    <row r="366" spans="1:7">
      <c r="A366" s="1" t="s">
        <v>1383</v>
      </c>
      <c r="B366" s="1" t="s">
        <v>1693</v>
      </c>
      <c r="C366" s="1" t="s">
        <v>372</v>
      </c>
      <c r="E366">
        <f>VALUE(Calorimeter3b__4[[#This Row],[Column1]])</f>
        <v>6.0333333333333297</v>
      </c>
      <c r="F366" s="70">
        <f t="shared" si="5"/>
        <v>361.99999999999977</v>
      </c>
      <c r="G366">
        <f>VALUE(Calorimeter3b__4[[#This Row],[Column2]])</f>
        <v>17.349619289602799</v>
      </c>
    </row>
    <row r="367" spans="1:7">
      <c r="A367" s="1" t="s">
        <v>1384</v>
      </c>
      <c r="B367" s="1" t="s">
        <v>1194</v>
      </c>
      <c r="C367" s="1" t="s">
        <v>372</v>
      </c>
      <c r="E367">
        <f>VALUE(Calorimeter3b__4[[#This Row],[Column1]])</f>
        <v>6.05</v>
      </c>
      <c r="F367" s="70">
        <f t="shared" si="5"/>
        <v>363</v>
      </c>
      <c r="G367">
        <f>VALUE(Calorimeter3b__4[[#This Row],[Column2]])</f>
        <v>17.320714439992599</v>
      </c>
    </row>
    <row r="368" spans="1:7">
      <c r="A368" s="1" t="s">
        <v>1385</v>
      </c>
      <c r="B368" s="1" t="s">
        <v>1693</v>
      </c>
      <c r="C368" s="1" t="s">
        <v>373</v>
      </c>
      <c r="E368">
        <f>VALUE(Calorimeter3b__4[[#This Row],[Column1]])</f>
        <v>6.0666666666666602</v>
      </c>
      <c r="F368" s="70">
        <f t="shared" si="5"/>
        <v>363.9999999999996</v>
      </c>
      <c r="G368">
        <f>VALUE(Calorimeter3b__4[[#This Row],[Column2]])</f>
        <v>17.349619289602799</v>
      </c>
    </row>
    <row r="369" spans="1:7">
      <c r="A369" s="1" t="s">
        <v>1387</v>
      </c>
      <c r="B369" s="1" t="s">
        <v>1194</v>
      </c>
      <c r="C369" s="1" t="s">
        <v>372</v>
      </c>
      <c r="E369">
        <f>VALUE(Calorimeter3b__4[[#This Row],[Column1]])</f>
        <v>6.0833333333333304</v>
      </c>
      <c r="F369" s="70">
        <f t="shared" si="5"/>
        <v>364.99999999999983</v>
      </c>
      <c r="G369">
        <f>VALUE(Calorimeter3b__4[[#This Row],[Column2]])</f>
        <v>17.320714439992599</v>
      </c>
    </row>
    <row r="370" spans="1:7">
      <c r="A370" s="1" t="s">
        <v>1388</v>
      </c>
      <c r="B370" s="1" t="s">
        <v>1693</v>
      </c>
      <c r="C370" s="1" t="s">
        <v>372</v>
      </c>
      <c r="E370">
        <f>VALUE(Calorimeter3b__4[[#This Row],[Column1]])</f>
        <v>6.1</v>
      </c>
      <c r="F370" s="70">
        <f t="shared" si="5"/>
        <v>366</v>
      </c>
      <c r="G370">
        <f>VALUE(Calorimeter3b__4[[#This Row],[Column2]])</f>
        <v>17.349619289602799</v>
      </c>
    </row>
    <row r="371" spans="1:7">
      <c r="A371" s="1" t="s">
        <v>1389</v>
      </c>
      <c r="B371" s="1" t="s">
        <v>1191</v>
      </c>
      <c r="C371" s="1" t="s">
        <v>372</v>
      </c>
      <c r="E371">
        <f>VALUE(Calorimeter3b__4[[#This Row],[Column1]])</f>
        <v>6.11666666666666</v>
      </c>
      <c r="F371" s="70">
        <f t="shared" si="5"/>
        <v>366.9999999999996</v>
      </c>
      <c r="G371">
        <f>VALUE(Calorimeter3b__4[[#This Row],[Column2]])</f>
        <v>17.291800517112801</v>
      </c>
    </row>
    <row r="372" spans="1:7">
      <c r="A372" s="1" t="s">
        <v>1390</v>
      </c>
      <c r="B372" s="1" t="s">
        <v>1693</v>
      </c>
      <c r="C372" s="1" t="s">
        <v>373</v>
      </c>
      <c r="E372">
        <f>VALUE(Calorimeter3b__4[[#This Row],[Column1]])</f>
        <v>6.1333333333333302</v>
      </c>
      <c r="F372" s="70">
        <f t="shared" si="5"/>
        <v>367.99999999999983</v>
      </c>
      <c r="G372">
        <f>VALUE(Calorimeter3b__4[[#This Row],[Column2]])</f>
        <v>17.349619289602799</v>
      </c>
    </row>
    <row r="373" spans="1:7">
      <c r="A373" s="1" t="s">
        <v>1391</v>
      </c>
      <c r="B373" s="1" t="s">
        <v>1191</v>
      </c>
      <c r="C373" s="1" t="s">
        <v>1677</v>
      </c>
      <c r="E373">
        <f>VALUE(Calorimeter3b__4[[#This Row],[Column1]])</f>
        <v>6.15</v>
      </c>
      <c r="F373" s="70">
        <f t="shared" si="5"/>
        <v>369</v>
      </c>
      <c r="G373">
        <f>VALUE(Calorimeter3b__4[[#This Row],[Column2]])</f>
        <v>17.291800517112801</v>
      </c>
    </row>
    <row r="374" spans="1:7">
      <c r="A374" s="1" t="s">
        <v>230</v>
      </c>
      <c r="B374" s="1" t="s">
        <v>1194</v>
      </c>
      <c r="C374" s="1" t="s">
        <v>372</v>
      </c>
      <c r="E374">
        <f>VALUE(Calorimeter3b__4[[#This Row],[Column1]])</f>
        <v>6.1666666666666599</v>
      </c>
      <c r="F374" s="70">
        <f t="shared" si="5"/>
        <v>369.9999999999996</v>
      </c>
      <c r="G374">
        <f>VALUE(Calorimeter3b__4[[#This Row],[Column2]])</f>
        <v>17.320714439992599</v>
      </c>
    </row>
    <row r="375" spans="1:7">
      <c r="A375" s="1" t="s">
        <v>1392</v>
      </c>
      <c r="B375" s="1" t="s">
        <v>1189</v>
      </c>
      <c r="C375" s="1" t="s">
        <v>372</v>
      </c>
      <c r="E375">
        <f>VALUE(Calorimeter3b__4[[#This Row],[Column1]])</f>
        <v>6.18333333333333</v>
      </c>
      <c r="F375" s="70">
        <f t="shared" si="5"/>
        <v>370.99999999999977</v>
      </c>
      <c r="G375">
        <f>VALUE(Calorimeter3b__4[[#This Row],[Column2]])</f>
        <v>17.378515094534599</v>
      </c>
    </row>
    <row r="376" spans="1:7">
      <c r="A376" s="1" t="s">
        <v>1393</v>
      </c>
      <c r="B376" s="1" t="s">
        <v>1194</v>
      </c>
      <c r="C376" s="1" t="s">
        <v>372</v>
      </c>
      <c r="E376">
        <f>VALUE(Calorimeter3b__4[[#This Row],[Column1]])</f>
        <v>6.2</v>
      </c>
      <c r="F376" s="70">
        <f t="shared" si="5"/>
        <v>372</v>
      </c>
      <c r="G376">
        <f>VALUE(Calorimeter3b__4[[#This Row],[Column2]])</f>
        <v>17.320714439992599</v>
      </c>
    </row>
    <row r="377" spans="1:7">
      <c r="A377" s="1" t="s">
        <v>1394</v>
      </c>
      <c r="B377" s="1" t="s">
        <v>1192</v>
      </c>
      <c r="C377" s="1" t="s">
        <v>370</v>
      </c>
      <c r="E377">
        <f>VALUE(Calorimeter3b__4[[#This Row],[Column1]])</f>
        <v>6.2166666666666597</v>
      </c>
      <c r="F377" s="70">
        <f t="shared" si="5"/>
        <v>372.9999999999996</v>
      </c>
      <c r="G377">
        <f>VALUE(Calorimeter3b__4[[#This Row],[Column2]])</f>
        <v>17.2628774923161</v>
      </c>
    </row>
    <row r="378" spans="1:7">
      <c r="A378" s="1" t="s">
        <v>1395</v>
      </c>
      <c r="B378" s="1" t="s">
        <v>1195</v>
      </c>
      <c r="C378" s="1" t="s">
        <v>1677</v>
      </c>
      <c r="E378">
        <f>VALUE(Calorimeter3b__4[[#This Row],[Column1]])</f>
        <v>6.2333333333333298</v>
      </c>
      <c r="F378" s="70">
        <f t="shared" si="5"/>
        <v>373.99999999999977</v>
      </c>
      <c r="G378">
        <f>VALUE(Calorimeter3b__4[[#This Row],[Column2]])</f>
        <v>17.205004022099502</v>
      </c>
    </row>
    <row r="379" spans="1:7">
      <c r="A379" s="1" t="s">
        <v>1396</v>
      </c>
      <c r="B379" s="1" t="s">
        <v>1693</v>
      </c>
      <c r="C379" s="1" t="s">
        <v>373</v>
      </c>
      <c r="E379">
        <f>VALUE(Calorimeter3b__4[[#This Row],[Column1]])</f>
        <v>6.25</v>
      </c>
      <c r="F379" s="70">
        <f t="shared" si="5"/>
        <v>375</v>
      </c>
      <c r="G379">
        <f>VALUE(Calorimeter3b__4[[#This Row],[Column2]])</f>
        <v>17.349619289602799</v>
      </c>
    </row>
    <row r="380" spans="1:7">
      <c r="A380" s="1" t="s">
        <v>1397</v>
      </c>
      <c r="B380" s="1" t="s">
        <v>1194</v>
      </c>
      <c r="C380" s="1" t="s">
        <v>372</v>
      </c>
      <c r="E380">
        <f>VALUE(Calorimeter3b__4[[#This Row],[Column1]])</f>
        <v>6.2666666666666604</v>
      </c>
      <c r="F380" s="70">
        <f t="shared" si="5"/>
        <v>375.9999999999996</v>
      </c>
      <c r="G380">
        <f>VALUE(Calorimeter3b__4[[#This Row],[Column2]])</f>
        <v>17.320714439992599</v>
      </c>
    </row>
    <row r="381" spans="1:7">
      <c r="A381" s="1" t="s">
        <v>1398</v>
      </c>
      <c r="B381" s="1" t="s">
        <v>1194</v>
      </c>
      <c r="C381" s="1" t="s">
        <v>373</v>
      </c>
      <c r="E381">
        <f>VALUE(Calorimeter3b__4[[#This Row],[Column1]])</f>
        <v>6.2833333333333297</v>
      </c>
      <c r="F381" s="70">
        <f t="shared" si="5"/>
        <v>376.99999999999977</v>
      </c>
      <c r="G381">
        <f>VALUE(Calorimeter3b__4[[#This Row],[Column2]])</f>
        <v>17.320714439992599</v>
      </c>
    </row>
    <row r="382" spans="1:7">
      <c r="A382" s="1" t="s">
        <v>1399</v>
      </c>
      <c r="B382" s="1" t="s">
        <v>1191</v>
      </c>
      <c r="C382" s="1" t="s">
        <v>372</v>
      </c>
      <c r="E382">
        <f>VALUE(Calorimeter3b__4[[#This Row],[Column1]])</f>
        <v>6.3</v>
      </c>
      <c r="F382" s="70">
        <f t="shared" si="5"/>
        <v>378</v>
      </c>
      <c r="G382">
        <f>VALUE(Calorimeter3b__4[[#This Row],[Column2]])</f>
        <v>17.291800517112801</v>
      </c>
    </row>
    <row r="383" spans="1:7">
      <c r="A383" s="1" t="s">
        <v>1400</v>
      </c>
      <c r="B383" s="1" t="s">
        <v>1191</v>
      </c>
      <c r="C383" s="1" t="s">
        <v>372</v>
      </c>
      <c r="E383">
        <f>VALUE(Calorimeter3b__4[[#This Row],[Column1]])</f>
        <v>6.3166666666666602</v>
      </c>
      <c r="F383" s="70">
        <f t="shared" si="5"/>
        <v>378.9999999999996</v>
      </c>
      <c r="G383">
        <f>VALUE(Calorimeter3b__4[[#This Row],[Column2]])</f>
        <v>17.291800517112801</v>
      </c>
    </row>
    <row r="384" spans="1:7">
      <c r="A384" s="1" t="s">
        <v>232</v>
      </c>
      <c r="B384" s="1" t="s">
        <v>1192</v>
      </c>
      <c r="C384" s="1" t="s">
        <v>372</v>
      </c>
      <c r="E384">
        <f>VALUE(Calorimeter3b__4[[#This Row],[Column1]])</f>
        <v>6.3333333333333304</v>
      </c>
      <c r="F384" s="70">
        <f t="shared" si="5"/>
        <v>379.99999999999983</v>
      </c>
      <c r="G384">
        <f>VALUE(Calorimeter3b__4[[#This Row],[Column2]])</f>
        <v>17.2628774923161</v>
      </c>
    </row>
    <row r="385" spans="1:7">
      <c r="A385" s="1" t="s">
        <v>1401</v>
      </c>
      <c r="B385" s="1" t="s">
        <v>1191</v>
      </c>
      <c r="C385" s="1" t="s">
        <v>372</v>
      </c>
      <c r="E385">
        <f>VALUE(Calorimeter3b__4[[#This Row],[Column1]])</f>
        <v>6.35</v>
      </c>
      <c r="F385" s="70">
        <f t="shared" si="5"/>
        <v>381</v>
      </c>
      <c r="G385">
        <f>VALUE(Calorimeter3b__4[[#This Row],[Column2]])</f>
        <v>17.291800517112801</v>
      </c>
    </row>
    <row r="386" spans="1:7">
      <c r="A386" s="1" t="s">
        <v>1402</v>
      </c>
      <c r="B386" s="1" t="s">
        <v>1693</v>
      </c>
      <c r="C386" s="1" t="s">
        <v>1677</v>
      </c>
      <c r="E386">
        <f>VALUE(Calorimeter3b__4[[#This Row],[Column1]])</f>
        <v>6.36666666666666</v>
      </c>
      <c r="F386" s="70">
        <f t="shared" si="5"/>
        <v>381.9999999999996</v>
      </c>
      <c r="G386">
        <f>VALUE(Calorimeter3b__4[[#This Row],[Column2]])</f>
        <v>17.349619289602799</v>
      </c>
    </row>
    <row r="387" spans="1:7">
      <c r="A387" s="1" t="s">
        <v>1403</v>
      </c>
      <c r="B387" s="1" t="s">
        <v>1191</v>
      </c>
      <c r="C387" s="1" t="s">
        <v>372</v>
      </c>
      <c r="E387">
        <f>VALUE(Calorimeter3b__4[[#This Row],[Column1]])</f>
        <v>6.3833333333333302</v>
      </c>
      <c r="F387" s="70">
        <f t="shared" si="5"/>
        <v>382.99999999999983</v>
      </c>
      <c r="G387">
        <f>VALUE(Calorimeter3b__4[[#This Row],[Column2]])</f>
        <v>17.291800517112801</v>
      </c>
    </row>
    <row r="388" spans="1:7">
      <c r="A388" s="1" t="s">
        <v>1404</v>
      </c>
      <c r="B388" s="1" t="s">
        <v>1195</v>
      </c>
      <c r="C388" s="1" t="s">
        <v>1677</v>
      </c>
      <c r="E388">
        <f>VALUE(Calorimeter3b__4[[#This Row],[Column1]])</f>
        <v>6.4</v>
      </c>
      <c r="F388" s="70">
        <f t="shared" si="5"/>
        <v>384</v>
      </c>
      <c r="G388">
        <f>VALUE(Calorimeter3b__4[[#This Row],[Column2]])</f>
        <v>17.205004022099502</v>
      </c>
    </row>
    <row r="389" spans="1:7">
      <c r="A389" s="1" t="s">
        <v>1405</v>
      </c>
      <c r="B389" s="1" t="s">
        <v>1194</v>
      </c>
      <c r="C389" s="1" t="s">
        <v>372</v>
      </c>
      <c r="E389">
        <f>VALUE(Calorimeter3b__4[[#This Row],[Column1]])</f>
        <v>6.4166666666666599</v>
      </c>
      <c r="F389" s="70">
        <f t="shared" ref="F389:F452" si="6">E389*60</f>
        <v>384.9999999999996</v>
      </c>
      <c r="G389">
        <f>VALUE(Calorimeter3b__4[[#This Row],[Column2]])</f>
        <v>17.320714439992599</v>
      </c>
    </row>
    <row r="390" spans="1:7">
      <c r="A390" s="1" t="s">
        <v>1406</v>
      </c>
      <c r="B390" s="1" t="s">
        <v>1192</v>
      </c>
      <c r="C390" s="1" t="s">
        <v>372</v>
      </c>
      <c r="E390">
        <f>VALUE(Calorimeter3b__4[[#This Row],[Column1]])</f>
        <v>6.43333333333333</v>
      </c>
      <c r="F390" s="70">
        <f t="shared" si="6"/>
        <v>385.99999999999977</v>
      </c>
      <c r="G390">
        <f>VALUE(Calorimeter3b__4[[#This Row],[Column2]])</f>
        <v>17.2628774923161</v>
      </c>
    </row>
    <row r="391" spans="1:7">
      <c r="A391" s="1" t="s">
        <v>1407</v>
      </c>
      <c r="B391" s="1" t="s">
        <v>1192</v>
      </c>
      <c r="C391" s="1" t="s">
        <v>1677</v>
      </c>
      <c r="E391">
        <f>VALUE(Calorimeter3b__4[[#This Row],[Column1]])</f>
        <v>6.45</v>
      </c>
      <c r="F391" s="70">
        <f t="shared" si="6"/>
        <v>387</v>
      </c>
      <c r="G391">
        <f>VALUE(Calorimeter3b__4[[#This Row],[Column2]])</f>
        <v>17.2628774923161</v>
      </c>
    </row>
    <row r="392" spans="1:7">
      <c r="A392" s="1" t="s">
        <v>1408</v>
      </c>
      <c r="B392" s="1" t="s">
        <v>1191</v>
      </c>
      <c r="C392" s="1" t="s">
        <v>1677</v>
      </c>
      <c r="E392">
        <f>VALUE(Calorimeter3b__4[[#This Row],[Column1]])</f>
        <v>6.4666666666666597</v>
      </c>
      <c r="F392" s="70">
        <f t="shared" si="6"/>
        <v>387.9999999999996</v>
      </c>
      <c r="G392">
        <f>VALUE(Calorimeter3b__4[[#This Row],[Column2]])</f>
        <v>17.291800517112801</v>
      </c>
    </row>
    <row r="393" spans="1:7">
      <c r="A393" s="1" t="s">
        <v>1409</v>
      </c>
      <c r="B393" s="1" t="s">
        <v>1191</v>
      </c>
      <c r="C393" s="1" t="s">
        <v>372</v>
      </c>
      <c r="E393">
        <f>VALUE(Calorimeter3b__4[[#This Row],[Column1]])</f>
        <v>6.4833333333333298</v>
      </c>
      <c r="F393" s="70">
        <f t="shared" si="6"/>
        <v>388.99999999999977</v>
      </c>
      <c r="G393">
        <f>VALUE(Calorimeter3b__4[[#This Row],[Column2]])</f>
        <v>17.291800517112801</v>
      </c>
    </row>
    <row r="394" spans="1:7">
      <c r="A394" s="1" t="s">
        <v>234</v>
      </c>
      <c r="B394" s="1" t="s">
        <v>1192</v>
      </c>
      <c r="C394" s="1" t="s">
        <v>1677</v>
      </c>
      <c r="E394">
        <f>VALUE(Calorimeter3b__4[[#This Row],[Column1]])</f>
        <v>6.5</v>
      </c>
      <c r="F394" s="70">
        <f t="shared" si="6"/>
        <v>390</v>
      </c>
      <c r="G394">
        <f>VALUE(Calorimeter3b__4[[#This Row],[Column2]])</f>
        <v>17.2628774923161</v>
      </c>
    </row>
    <row r="395" spans="1:7">
      <c r="A395" s="1" t="s">
        <v>1410</v>
      </c>
      <c r="B395" s="1" t="s">
        <v>1193</v>
      </c>
      <c r="C395" s="1" t="s">
        <v>372</v>
      </c>
      <c r="E395">
        <f>VALUE(Calorimeter3b__4[[#This Row],[Column1]])</f>
        <v>6.5166666666666604</v>
      </c>
      <c r="F395" s="70">
        <f t="shared" si="6"/>
        <v>390.9999999999996</v>
      </c>
      <c r="G395">
        <f>VALUE(Calorimeter3b__4[[#This Row],[Column2]])</f>
        <v>17.2339453368985</v>
      </c>
    </row>
    <row r="396" spans="1:7">
      <c r="A396" s="1" t="s">
        <v>1411</v>
      </c>
      <c r="B396" s="1" t="s">
        <v>1191</v>
      </c>
      <c r="C396" s="1" t="s">
        <v>1677</v>
      </c>
      <c r="E396">
        <f>VALUE(Calorimeter3b__4[[#This Row],[Column1]])</f>
        <v>6.5333333333333297</v>
      </c>
      <c r="F396" s="70">
        <f t="shared" si="6"/>
        <v>391.99999999999977</v>
      </c>
      <c r="G396">
        <f>VALUE(Calorimeter3b__4[[#This Row],[Column2]])</f>
        <v>17.291800517112801</v>
      </c>
    </row>
    <row r="397" spans="1:7">
      <c r="A397" s="1" t="s">
        <v>1412</v>
      </c>
      <c r="B397" s="1" t="s">
        <v>1192</v>
      </c>
      <c r="C397" s="1" t="s">
        <v>372</v>
      </c>
      <c r="E397">
        <f>VALUE(Calorimeter3b__4[[#This Row],[Column1]])</f>
        <v>6.55</v>
      </c>
      <c r="F397" s="70">
        <f t="shared" si="6"/>
        <v>393</v>
      </c>
      <c r="G397">
        <f>VALUE(Calorimeter3b__4[[#This Row],[Column2]])</f>
        <v>17.2628774923161</v>
      </c>
    </row>
    <row r="398" spans="1:7">
      <c r="A398" s="1" t="s">
        <v>1413</v>
      </c>
      <c r="B398" s="1" t="s">
        <v>1192</v>
      </c>
      <c r="C398" s="1" t="s">
        <v>1677</v>
      </c>
      <c r="E398">
        <f>VALUE(Calorimeter3b__4[[#This Row],[Column1]])</f>
        <v>6.5666666666666602</v>
      </c>
      <c r="F398" s="70">
        <f t="shared" si="6"/>
        <v>393.9999999999996</v>
      </c>
      <c r="G398">
        <f>VALUE(Calorimeter3b__4[[#This Row],[Column2]])</f>
        <v>17.2628774923161</v>
      </c>
    </row>
    <row r="399" spans="1:7">
      <c r="A399" s="1" t="s">
        <v>1414</v>
      </c>
      <c r="B399" s="1" t="s">
        <v>1192</v>
      </c>
      <c r="C399" s="1" t="s">
        <v>1677</v>
      </c>
      <c r="E399">
        <f>VALUE(Calorimeter3b__4[[#This Row],[Column1]])</f>
        <v>6.5833333333333304</v>
      </c>
      <c r="F399" s="70">
        <f t="shared" si="6"/>
        <v>394.99999999999983</v>
      </c>
      <c r="G399">
        <f>VALUE(Calorimeter3b__4[[#This Row],[Column2]])</f>
        <v>17.2628774923161</v>
      </c>
    </row>
    <row r="400" spans="1:7">
      <c r="A400" s="1" t="s">
        <v>1415</v>
      </c>
      <c r="B400" s="1" t="s">
        <v>1191</v>
      </c>
      <c r="C400" s="1" t="s">
        <v>373</v>
      </c>
      <c r="E400">
        <f>VALUE(Calorimeter3b__4[[#This Row],[Column1]])</f>
        <v>6.6</v>
      </c>
      <c r="F400" s="70">
        <f t="shared" si="6"/>
        <v>396</v>
      </c>
      <c r="G400">
        <f>VALUE(Calorimeter3b__4[[#This Row],[Column2]])</f>
        <v>17.291800517112801</v>
      </c>
    </row>
    <row r="401" spans="1:7">
      <c r="A401" s="1" t="s">
        <v>1416</v>
      </c>
      <c r="B401" s="1" t="s">
        <v>1194</v>
      </c>
      <c r="C401" s="1" t="s">
        <v>373</v>
      </c>
      <c r="E401">
        <f>VALUE(Calorimeter3b__4[[#This Row],[Column1]])</f>
        <v>6.61666666666666</v>
      </c>
      <c r="F401" s="70">
        <f t="shared" si="6"/>
        <v>396.9999999999996</v>
      </c>
      <c r="G401">
        <f>VALUE(Calorimeter3b__4[[#This Row],[Column2]])</f>
        <v>17.320714439992599</v>
      </c>
    </row>
    <row r="402" spans="1:7">
      <c r="A402" s="1" t="s">
        <v>1417</v>
      </c>
      <c r="B402" s="1" t="s">
        <v>1194</v>
      </c>
      <c r="C402" s="1" t="s">
        <v>372</v>
      </c>
      <c r="E402">
        <f>VALUE(Calorimeter3b__4[[#This Row],[Column1]])</f>
        <v>6.6333333333333302</v>
      </c>
      <c r="F402" s="70">
        <f t="shared" si="6"/>
        <v>397.99999999999983</v>
      </c>
      <c r="G402">
        <f>VALUE(Calorimeter3b__4[[#This Row],[Column2]])</f>
        <v>17.320714439992599</v>
      </c>
    </row>
    <row r="403" spans="1:7">
      <c r="A403" s="1" t="s">
        <v>1418</v>
      </c>
      <c r="B403" s="1" t="s">
        <v>1193</v>
      </c>
      <c r="C403" s="1" t="s">
        <v>370</v>
      </c>
      <c r="E403">
        <f>VALUE(Calorimeter3b__4[[#This Row],[Column1]])</f>
        <v>6.65</v>
      </c>
      <c r="F403" s="70">
        <f t="shared" si="6"/>
        <v>399</v>
      </c>
      <c r="G403">
        <f>VALUE(Calorimeter3b__4[[#This Row],[Column2]])</f>
        <v>17.2339453368985</v>
      </c>
    </row>
    <row r="404" spans="1:7">
      <c r="A404" s="1" t="s">
        <v>236</v>
      </c>
      <c r="B404" s="1" t="s">
        <v>1195</v>
      </c>
      <c r="C404" s="1" t="s">
        <v>1677</v>
      </c>
      <c r="E404">
        <f>VALUE(Calorimeter3b__4[[#This Row],[Column1]])</f>
        <v>6.6666666666666599</v>
      </c>
      <c r="F404" s="70">
        <f t="shared" si="6"/>
        <v>399.9999999999996</v>
      </c>
      <c r="G404">
        <f>VALUE(Calorimeter3b__4[[#This Row],[Column2]])</f>
        <v>17.205004022099502</v>
      </c>
    </row>
    <row r="405" spans="1:7">
      <c r="A405" s="1" t="s">
        <v>1419</v>
      </c>
      <c r="B405" s="1" t="s">
        <v>1195</v>
      </c>
      <c r="C405" s="1" t="s">
        <v>171</v>
      </c>
      <c r="E405">
        <f>VALUE(Calorimeter3b__4[[#This Row],[Column1]])</f>
        <v>6.68333333333333</v>
      </c>
      <c r="F405" s="70">
        <f t="shared" si="6"/>
        <v>400.99999999999977</v>
      </c>
      <c r="G405">
        <f>VALUE(Calorimeter3b__4[[#This Row],[Column2]])</f>
        <v>17.205004022099502</v>
      </c>
    </row>
    <row r="406" spans="1:7">
      <c r="A406" s="1" t="s">
        <v>1420</v>
      </c>
      <c r="B406" s="1" t="s">
        <v>1193</v>
      </c>
      <c r="C406" s="1" t="s">
        <v>370</v>
      </c>
      <c r="E406">
        <f>VALUE(Calorimeter3b__4[[#This Row],[Column1]])</f>
        <v>6.7</v>
      </c>
      <c r="F406" s="70">
        <f t="shared" si="6"/>
        <v>402</v>
      </c>
      <c r="G406">
        <f>VALUE(Calorimeter3b__4[[#This Row],[Column2]])</f>
        <v>17.2339453368985</v>
      </c>
    </row>
    <row r="407" spans="1:7">
      <c r="A407" s="1" t="s">
        <v>1421</v>
      </c>
      <c r="B407" s="1" t="s">
        <v>1193</v>
      </c>
      <c r="C407" s="1" t="s">
        <v>1677</v>
      </c>
      <c r="E407">
        <f>VALUE(Calorimeter3b__4[[#This Row],[Column1]])</f>
        <v>6.7166666666666597</v>
      </c>
      <c r="F407" s="70">
        <f t="shared" si="6"/>
        <v>402.9999999999996</v>
      </c>
      <c r="G407">
        <f>VALUE(Calorimeter3b__4[[#This Row],[Column2]])</f>
        <v>17.2339453368985</v>
      </c>
    </row>
    <row r="408" spans="1:7">
      <c r="A408" s="1" t="s">
        <v>1422</v>
      </c>
      <c r="B408" s="1" t="s">
        <v>1195</v>
      </c>
      <c r="C408" s="1" t="s">
        <v>1677</v>
      </c>
      <c r="E408">
        <f>VALUE(Calorimeter3b__4[[#This Row],[Column1]])</f>
        <v>6.7333333333333298</v>
      </c>
      <c r="F408" s="70">
        <f t="shared" si="6"/>
        <v>403.99999999999977</v>
      </c>
      <c r="G408">
        <f>VALUE(Calorimeter3b__4[[#This Row],[Column2]])</f>
        <v>17.205004022099502</v>
      </c>
    </row>
    <row r="409" spans="1:7">
      <c r="A409" s="1" t="s">
        <v>1423</v>
      </c>
      <c r="B409" s="1" t="s">
        <v>1192</v>
      </c>
      <c r="C409" s="1" t="s">
        <v>372</v>
      </c>
      <c r="E409">
        <f>VALUE(Calorimeter3b__4[[#This Row],[Column1]])</f>
        <v>6.75</v>
      </c>
      <c r="F409" s="70">
        <f t="shared" si="6"/>
        <v>405</v>
      </c>
      <c r="G409">
        <f>VALUE(Calorimeter3b__4[[#This Row],[Column2]])</f>
        <v>17.2628774923161</v>
      </c>
    </row>
    <row r="410" spans="1:7">
      <c r="A410" s="1" t="s">
        <v>1424</v>
      </c>
      <c r="B410" s="1" t="s">
        <v>1192</v>
      </c>
      <c r="C410" s="1" t="s">
        <v>1677</v>
      </c>
      <c r="E410">
        <f>VALUE(Calorimeter3b__4[[#This Row],[Column1]])</f>
        <v>6.7666666666666604</v>
      </c>
      <c r="F410" s="70">
        <f t="shared" si="6"/>
        <v>405.9999999999996</v>
      </c>
      <c r="G410">
        <f>VALUE(Calorimeter3b__4[[#This Row],[Column2]])</f>
        <v>17.2628774923161</v>
      </c>
    </row>
    <row r="411" spans="1:7">
      <c r="A411" s="1" t="s">
        <v>1425</v>
      </c>
      <c r="B411" s="1" t="s">
        <v>1192</v>
      </c>
      <c r="C411" s="1" t="s">
        <v>372</v>
      </c>
      <c r="E411">
        <f>VALUE(Calorimeter3b__4[[#This Row],[Column1]])</f>
        <v>6.7833333333333297</v>
      </c>
      <c r="F411" s="70">
        <f t="shared" si="6"/>
        <v>406.99999999999977</v>
      </c>
      <c r="G411">
        <f>VALUE(Calorimeter3b__4[[#This Row],[Column2]])</f>
        <v>17.2628774923161</v>
      </c>
    </row>
    <row r="412" spans="1:7">
      <c r="A412" s="1" t="s">
        <v>1426</v>
      </c>
      <c r="B412" s="1" t="s">
        <v>1192</v>
      </c>
      <c r="C412" s="1" t="s">
        <v>370</v>
      </c>
      <c r="E412">
        <f>VALUE(Calorimeter3b__4[[#This Row],[Column1]])</f>
        <v>6.8</v>
      </c>
      <c r="F412" s="70">
        <f t="shared" si="6"/>
        <v>408</v>
      </c>
      <c r="G412">
        <f>VALUE(Calorimeter3b__4[[#This Row],[Column2]])</f>
        <v>17.2628774923161</v>
      </c>
    </row>
    <row r="413" spans="1:7">
      <c r="A413" s="1" t="s">
        <v>1427</v>
      </c>
      <c r="B413" s="1" t="s">
        <v>1191</v>
      </c>
      <c r="C413" s="1" t="s">
        <v>372</v>
      </c>
      <c r="E413">
        <f>VALUE(Calorimeter3b__4[[#This Row],[Column1]])</f>
        <v>6.8166666666666602</v>
      </c>
      <c r="F413" s="70">
        <f t="shared" si="6"/>
        <v>408.9999999999996</v>
      </c>
      <c r="G413">
        <f>VALUE(Calorimeter3b__4[[#This Row],[Column2]])</f>
        <v>17.291800517112801</v>
      </c>
    </row>
    <row r="414" spans="1:7">
      <c r="A414" s="1" t="s">
        <v>238</v>
      </c>
      <c r="B414" s="1" t="s">
        <v>1193</v>
      </c>
      <c r="C414" s="1" t="s">
        <v>370</v>
      </c>
      <c r="E414">
        <f>VALUE(Calorimeter3b__4[[#This Row],[Column1]])</f>
        <v>6.8333333333333304</v>
      </c>
      <c r="F414" s="70">
        <f t="shared" si="6"/>
        <v>409.99999999999983</v>
      </c>
      <c r="G414">
        <f>VALUE(Calorimeter3b__4[[#This Row],[Column2]])</f>
        <v>17.2339453368985</v>
      </c>
    </row>
    <row r="415" spans="1:7">
      <c r="A415" s="1" t="s">
        <v>1428</v>
      </c>
      <c r="B415" s="1" t="s">
        <v>1192</v>
      </c>
      <c r="C415" s="1" t="s">
        <v>370</v>
      </c>
      <c r="E415">
        <f>VALUE(Calorimeter3b__4[[#This Row],[Column1]])</f>
        <v>6.85</v>
      </c>
      <c r="F415" s="70">
        <f t="shared" si="6"/>
        <v>411</v>
      </c>
      <c r="G415">
        <f>VALUE(Calorimeter3b__4[[#This Row],[Column2]])</f>
        <v>17.2628774923161</v>
      </c>
    </row>
    <row r="416" spans="1:7">
      <c r="A416" s="1" t="s">
        <v>1429</v>
      </c>
      <c r="B416" s="1" t="s">
        <v>1193</v>
      </c>
      <c r="C416" s="1" t="s">
        <v>372</v>
      </c>
      <c r="E416">
        <f>VALUE(Calorimeter3b__4[[#This Row],[Column1]])</f>
        <v>6.86666666666666</v>
      </c>
      <c r="F416" s="70">
        <f t="shared" si="6"/>
        <v>411.9999999999996</v>
      </c>
      <c r="G416">
        <f>VALUE(Calorimeter3b__4[[#This Row],[Column2]])</f>
        <v>17.2339453368985</v>
      </c>
    </row>
    <row r="417" spans="1:7">
      <c r="A417" s="1" t="s">
        <v>1430</v>
      </c>
      <c r="B417" s="1" t="s">
        <v>1192</v>
      </c>
      <c r="C417" s="1" t="s">
        <v>1677</v>
      </c>
      <c r="E417">
        <f>VALUE(Calorimeter3b__4[[#This Row],[Column1]])</f>
        <v>6.8833333333333302</v>
      </c>
      <c r="F417" s="70">
        <f t="shared" si="6"/>
        <v>412.99999999999983</v>
      </c>
      <c r="G417">
        <f>VALUE(Calorimeter3b__4[[#This Row],[Column2]])</f>
        <v>17.2628774923161</v>
      </c>
    </row>
    <row r="418" spans="1:7">
      <c r="A418" s="1" t="s">
        <v>1431</v>
      </c>
      <c r="B418" s="1" t="s">
        <v>1192</v>
      </c>
      <c r="C418" s="1" t="s">
        <v>1677</v>
      </c>
      <c r="E418">
        <f>VALUE(Calorimeter3b__4[[#This Row],[Column1]])</f>
        <v>6.9</v>
      </c>
      <c r="F418" s="70">
        <f t="shared" si="6"/>
        <v>414</v>
      </c>
      <c r="G418">
        <f>VALUE(Calorimeter3b__4[[#This Row],[Column2]])</f>
        <v>17.2628774923161</v>
      </c>
    </row>
    <row r="419" spans="1:7">
      <c r="A419" s="1" t="s">
        <v>1433</v>
      </c>
      <c r="B419" s="1" t="s">
        <v>1193</v>
      </c>
      <c r="C419" s="1" t="s">
        <v>1677</v>
      </c>
      <c r="E419">
        <f>VALUE(Calorimeter3b__4[[#This Row],[Column1]])</f>
        <v>6.9166666666666599</v>
      </c>
      <c r="F419" s="70">
        <f t="shared" si="6"/>
        <v>414.9999999999996</v>
      </c>
      <c r="G419">
        <f>VALUE(Calorimeter3b__4[[#This Row],[Column2]])</f>
        <v>17.2339453368985</v>
      </c>
    </row>
    <row r="420" spans="1:7">
      <c r="A420" s="1" t="s">
        <v>1434</v>
      </c>
      <c r="B420" s="1" t="s">
        <v>1192</v>
      </c>
      <c r="C420" s="1" t="s">
        <v>372</v>
      </c>
      <c r="E420">
        <f>VALUE(Calorimeter3b__4[[#This Row],[Column1]])</f>
        <v>6.93333333333333</v>
      </c>
      <c r="F420" s="70">
        <f t="shared" si="6"/>
        <v>415.99999999999977</v>
      </c>
      <c r="G420">
        <f>VALUE(Calorimeter3b__4[[#This Row],[Column2]])</f>
        <v>17.2628774923161</v>
      </c>
    </row>
    <row r="421" spans="1:7">
      <c r="A421" s="1" t="s">
        <v>1436</v>
      </c>
      <c r="B421" s="1" t="s">
        <v>1196</v>
      </c>
      <c r="C421" s="1" t="s">
        <v>370</v>
      </c>
      <c r="E421">
        <f>VALUE(Calorimeter3b__4[[#This Row],[Column1]])</f>
        <v>6.95</v>
      </c>
      <c r="F421" s="70">
        <f t="shared" si="6"/>
        <v>417</v>
      </c>
      <c r="G421">
        <f>VALUE(Calorimeter3b__4[[#This Row],[Column2]])</f>
        <v>17.1760535191016</v>
      </c>
    </row>
    <row r="422" spans="1:7">
      <c r="A422" s="1" t="s">
        <v>1437</v>
      </c>
      <c r="B422" s="1" t="s">
        <v>1193</v>
      </c>
      <c r="C422" s="1" t="s">
        <v>1677</v>
      </c>
      <c r="E422">
        <f>VALUE(Calorimeter3b__4[[#This Row],[Column1]])</f>
        <v>6.9666666666666597</v>
      </c>
      <c r="F422" s="70">
        <f t="shared" si="6"/>
        <v>417.9999999999996</v>
      </c>
      <c r="G422">
        <f>VALUE(Calorimeter3b__4[[#This Row],[Column2]])</f>
        <v>17.2339453368985</v>
      </c>
    </row>
    <row r="423" spans="1:7">
      <c r="A423" s="1" t="s">
        <v>1438</v>
      </c>
      <c r="B423" s="1" t="s">
        <v>1195</v>
      </c>
      <c r="C423" s="1" t="s">
        <v>370</v>
      </c>
      <c r="E423">
        <f>VALUE(Calorimeter3b__4[[#This Row],[Column1]])</f>
        <v>6.9833333333333298</v>
      </c>
      <c r="F423" s="70">
        <f t="shared" si="6"/>
        <v>418.99999999999977</v>
      </c>
      <c r="G423">
        <f>VALUE(Calorimeter3b__4[[#This Row],[Column2]])</f>
        <v>17.205004022099502</v>
      </c>
    </row>
    <row r="424" spans="1:7">
      <c r="A424" s="1" t="s">
        <v>18</v>
      </c>
      <c r="B424" s="1" t="s">
        <v>1191</v>
      </c>
      <c r="C424" s="1" t="s">
        <v>372</v>
      </c>
      <c r="E424">
        <f>VALUE(Calorimeter3b__4[[#This Row],[Column1]])</f>
        <v>7</v>
      </c>
      <c r="F424" s="70">
        <f t="shared" si="6"/>
        <v>420</v>
      </c>
      <c r="G424">
        <f>VALUE(Calorimeter3b__4[[#This Row],[Column2]])</f>
        <v>17.291800517112801</v>
      </c>
    </row>
    <row r="425" spans="1:7">
      <c r="A425" s="1" t="s">
        <v>1439</v>
      </c>
      <c r="B425" s="1" t="s">
        <v>1192</v>
      </c>
      <c r="C425" s="1" t="s">
        <v>1677</v>
      </c>
      <c r="E425">
        <f>VALUE(Calorimeter3b__4[[#This Row],[Column1]])</f>
        <v>7.0166666666666604</v>
      </c>
      <c r="F425" s="70">
        <f t="shared" si="6"/>
        <v>420.9999999999996</v>
      </c>
      <c r="G425">
        <f>VALUE(Calorimeter3b__4[[#This Row],[Column2]])</f>
        <v>17.2628774923161</v>
      </c>
    </row>
    <row r="426" spans="1:7">
      <c r="A426" s="1" t="s">
        <v>1440</v>
      </c>
      <c r="B426" s="1" t="s">
        <v>1192</v>
      </c>
      <c r="C426" s="1" t="s">
        <v>372</v>
      </c>
      <c r="E426">
        <f>VALUE(Calorimeter3b__4[[#This Row],[Column1]])</f>
        <v>7.0333333333333297</v>
      </c>
      <c r="F426" s="70">
        <f t="shared" si="6"/>
        <v>421.99999999999977</v>
      </c>
      <c r="G426">
        <f>VALUE(Calorimeter3b__4[[#This Row],[Column2]])</f>
        <v>17.2628774923161</v>
      </c>
    </row>
    <row r="427" spans="1:7">
      <c r="A427" s="1" t="s">
        <v>1441</v>
      </c>
      <c r="B427" s="1" t="s">
        <v>1193</v>
      </c>
      <c r="C427" s="1" t="s">
        <v>1677</v>
      </c>
      <c r="E427">
        <f>VALUE(Calorimeter3b__4[[#This Row],[Column1]])</f>
        <v>7.05</v>
      </c>
      <c r="F427" s="70">
        <f t="shared" si="6"/>
        <v>423</v>
      </c>
      <c r="G427">
        <f>VALUE(Calorimeter3b__4[[#This Row],[Column2]])</f>
        <v>17.2339453368985</v>
      </c>
    </row>
    <row r="428" spans="1:7">
      <c r="A428" s="1" t="s">
        <v>1442</v>
      </c>
      <c r="B428" s="1" t="s">
        <v>1193</v>
      </c>
      <c r="C428" s="1" t="s">
        <v>370</v>
      </c>
      <c r="E428">
        <f>VALUE(Calorimeter3b__4[[#This Row],[Column1]])</f>
        <v>7.0666666666666602</v>
      </c>
      <c r="F428" s="70">
        <f t="shared" si="6"/>
        <v>423.9999999999996</v>
      </c>
      <c r="G428">
        <f>VALUE(Calorimeter3b__4[[#This Row],[Column2]])</f>
        <v>17.2339453368985</v>
      </c>
    </row>
    <row r="429" spans="1:7">
      <c r="A429" s="1" t="s">
        <v>1443</v>
      </c>
      <c r="B429" s="1" t="s">
        <v>1195</v>
      </c>
      <c r="C429" s="1" t="s">
        <v>1677</v>
      </c>
      <c r="E429">
        <f>VALUE(Calorimeter3b__4[[#This Row],[Column1]])</f>
        <v>7.0833333333333304</v>
      </c>
      <c r="F429" s="70">
        <f t="shared" si="6"/>
        <v>424.99999999999983</v>
      </c>
      <c r="G429">
        <f>VALUE(Calorimeter3b__4[[#This Row],[Column2]])</f>
        <v>17.205004022099502</v>
      </c>
    </row>
    <row r="430" spans="1:7">
      <c r="A430" s="1" t="s">
        <v>1444</v>
      </c>
      <c r="B430" s="1" t="s">
        <v>1196</v>
      </c>
      <c r="C430" s="1" t="s">
        <v>370</v>
      </c>
      <c r="E430">
        <f>VALUE(Calorimeter3b__4[[#This Row],[Column1]])</f>
        <v>7.1</v>
      </c>
      <c r="F430" s="70">
        <f t="shared" si="6"/>
        <v>426</v>
      </c>
      <c r="G430">
        <f>VALUE(Calorimeter3b__4[[#This Row],[Column2]])</f>
        <v>17.1760535191016</v>
      </c>
    </row>
    <row r="431" spans="1:7">
      <c r="A431" s="1" t="s">
        <v>1445</v>
      </c>
      <c r="B431" s="1" t="s">
        <v>1195</v>
      </c>
      <c r="C431" s="1" t="s">
        <v>370</v>
      </c>
      <c r="E431">
        <f>VALUE(Calorimeter3b__4[[#This Row],[Column1]])</f>
        <v>7.11666666666666</v>
      </c>
      <c r="F431" s="70">
        <f t="shared" si="6"/>
        <v>426.9999999999996</v>
      </c>
      <c r="G431">
        <f>VALUE(Calorimeter3b__4[[#This Row],[Column2]])</f>
        <v>17.205004022099502</v>
      </c>
    </row>
    <row r="432" spans="1:7">
      <c r="A432" s="1" t="s">
        <v>1447</v>
      </c>
      <c r="B432" s="1" t="s">
        <v>1193</v>
      </c>
      <c r="C432" s="1" t="s">
        <v>372</v>
      </c>
      <c r="E432">
        <f>VALUE(Calorimeter3b__4[[#This Row],[Column1]])</f>
        <v>7.1333333333333302</v>
      </c>
      <c r="F432" s="70">
        <f t="shared" si="6"/>
        <v>427.99999999999983</v>
      </c>
      <c r="G432">
        <f>VALUE(Calorimeter3b__4[[#This Row],[Column2]])</f>
        <v>17.2339453368985</v>
      </c>
    </row>
    <row r="433" spans="1:7">
      <c r="A433" s="1" t="s">
        <v>1448</v>
      </c>
      <c r="B433" s="1" t="s">
        <v>1193</v>
      </c>
      <c r="C433" s="1" t="s">
        <v>370</v>
      </c>
      <c r="E433">
        <f>VALUE(Calorimeter3b__4[[#This Row],[Column1]])</f>
        <v>7.15</v>
      </c>
      <c r="F433" s="70">
        <f t="shared" si="6"/>
        <v>429</v>
      </c>
      <c r="G433">
        <f>VALUE(Calorimeter3b__4[[#This Row],[Column2]])</f>
        <v>17.2339453368985</v>
      </c>
    </row>
    <row r="434" spans="1:7">
      <c r="A434" s="1" t="s">
        <v>241</v>
      </c>
      <c r="B434" s="1" t="s">
        <v>1193</v>
      </c>
      <c r="C434" s="1" t="s">
        <v>372</v>
      </c>
      <c r="E434">
        <f>VALUE(Calorimeter3b__4[[#This Row],[Column1]])</f>
        <v>7.1666666666666599</v>
      </c>
      <c r="F434" s="70">
        <f t="shared" si="6"/>
        <v>429.9999999999996</v>
      </c>
      <c r="G434">
        <f>VALUE(Calorimeter3b__4[[#This Row],[Column2]])</f>
        <v>17.2339453368985</v>
      </c>
    </row>
    <row r="435" spans="1:7">
      <c r="A435" s="1" t="s">
        <v>1449</v>
      </c>
      <c r="B435" s="1" t="s">
        <v>1196</v>
      </c>
      <c r="C435" s="1" t="s">
        <v>370</v>
      </c>
      <c r="E435">
        <f>VALUE(Calorimeter3b__4[[#This Row],[Column1]])</f>
        <v>7.18333333333333</v>
      </c>
      <c r="F435" s="70">
        <f t="shared" si="6"/>
        <v>430.99999999999977</v>
      </c>
      <c r="G435">
        <f>VALUE(Calorimeter3b__4[[#This Row],[Column2]])</f>
        <v>17.1760535191016</v>
      </c>
    </row>
    <row r="436" spans="1:7">
      <c r="A436" s="1" t="s">
        <v>1450</v>
      </c>
      <c r="B436" s="1" t="s">
        <v>1195</v>
      </c>
      <c r="C436" s="1" t="s">
        <v>370</v>
      </c>
      <c r="E436">
        <f>VALUE(Calorimeter3b__4[[#This Row],[Column1]])</f>
        <v>7.2</v>
      </c>
      <c r="F436" s="70">
        <f t="shared" si="6"/>
        <v>432</v>
      </c>
      <c r="G436">
        <f>VALUE(Calorimeter3b__4[[#This Row],[Column2]])</f>
        <v>17.205004022099502</v>
      </c>
    </row>
    <row r="437" spans="1:7">
      <c r="A437" s="1" t="s">
        <v>1451</v>
      </c>
      <c r="B437" s="1" t="s">
        <v>1194</v>
      </c>
      <c r="C437" s="1" t="s">
        <v>372</v>
      </c>
      <c r="E437">
        <f>VALUE(Calorimeter3b__4[[#This Row],[Column1]])</f>
        <v>7.2166666666666597</v>
      </c>
      <c r="F437" s="70">
        <f t="shared" si="6"/>
        <v>432.9999999999996</v>
      </c>
      <c r="G437">
        <f>VALUE(Calorimeter3b__4[[#This Row],[Column2]])</f>
        <v>17.320714439992599</v>
      </c>
    </row>
    <row r="438" spans="1:7">
      <c r="A438" s="1" t="s">
        <v>1452</v>
      </c>
      <c r="B438" s="1" t="s">
        <v>1192</v>
      </c>
      <c r="C438" s="1" t="s">
        <v>373</v>
      </c>
      <c r="E438">
        <f>VALUE(Calorimeter3b__4[[#This Row],[Column1]])</f>
        <v>7.2333333333333298</v>
      </c>
      <c r="F438" s="70">
        <f t="shared" si="6"/>
        <v>433.99999999999977</v>
      </c>
      <c r="G438">
        <f>VALUE(Calorimeter3b__4[[#This Row],[Column2]])</f>
        <v>17.2628774923161</v>
      </c>
    </row>
    <row r="439" spans="1:7">
      <c r="A439" s="1" t="s">
        <v>1453</v>
      </c>
      <c r="B439" s="1" t="s">
        <v>1193</v>
      </c>
      <c r="C439" s="1" t="s">
        <v>1677</v>
      </c>
      <c r="E439">
        <f>VALUE(Calorimeter3b__4[[#This Row],[Column1]])</f>
        <v>7.25</v>
      </c>
      <c r="F439" s="70">
        <f t="shared" si="6"/>
        <v>435</v>
      </c>
      <c r="G439">
        <f>VALUE(Calorimeter3b__4[[#This Row],[Column2]])</f>
        <v>17.2339453368985</v>
      </c>
    </row>
    <row r="440" spans="1:7">
      <c r="A440" s="1" t="s">
        <v>1454</v>
      </c>
      <c r="B440" s="1" t="s">
        <v>1191</v>
      </c>
      <c r="C440" s="1" t="s">
        <v>1677</v>
      </c>
      <c r="E440">
        <f>VALUE(Calorimeter3b__4[[#This Row],[Column1]])</f>
        <v>7.2666666666666604</v>
      </c>
      <c r="F440" s="70">
        <f t="shared" si="6"/>
        <v>435.9999999999996</v>
      </c>
      <c r="G440">
        <f>VALUE(Calorimeter3b__4[[#This Row],[Column2]])</f>
        <v>17.291800517112801</v>
      </c>
    </row>
    <row r="441" spans="1:7">
      <c r="A441" s="1" t="s">
        <v>1455</v>
      </c>
      <c r="B441" s="1" t="s">
        <v>1191</v>
      </c>
      <c r="C441" s="1" t="s">
        <v>1677</v>
      </c>
      <c r="E441">
        <f>VALUE(Calorimeter3b__4[[#This Row],[Column1]])</f>
        <v>7.2833333333333297</v>
      </c>
      <c r="F441" s="70">
        <f t="shared" si="6"/>
        <v>436.99999999999977</v>
      </c>
      <c r="G441">
        <f>VALUE(Calorimeter3b__4[[#This Row],[Column2]])</f>
        <v>17.291800517112801</v>
      </c>
    </row>
    <row r="442" spans="1:7">
      <c r="A442" s="1" t="s">
        <v>1456</v>
      </c>
      <c r="B442" s="1" t="s">
        <v>1196</v>
      </c>
      <c r="C442" s="1" t="s">
        <v>1677</v>
      </c>
      <c r="E442">
        <f>VALUE(Calorimeter3b__4[[#This Row],[Column1]])</f>
        <v>7.3</v>
      </c>
      <c r="F442" s="70">
        <f t="shared" si="6"/>
        <v>438</v>
      </c>
      <c r="G442">
        <f>VALUE(Calorimeter3b__4[[#This Row],[Column2]])</f>
        <v>17.1760535191016</v>
      </c>
    </row>
    <row r="443" spans="1:7">
      <c r="A443" s="1" t="s">
        <v>1457</v>
      </c>
      <c r="B443" s="1" t="s">
        <v>1193</v>
      </c>
      <c r="C443" s="1" t="s">
        <v>372</v>
      </c>
      <c r="E443">
        <f>VALUE(Calorimeter3b__4[[#This Row],[Column1]])</f>
        <v>7.3166666666666602</v>
      </c>
      <c r="F443" s="70">
        <f t="shared" si="6"/>
        <v>438.9999999999996</v>
      </c>
      <c r="G443">
        <f>VALUE(Calorimeter3b__4[[#This Row],[Column2]])</f>
        <v>17.2339453368985</v>
      </c>
    </row>
    <row r="444" spans="1:7">
      <c r="A444" s="1" t="s">
        <v>243</v>
      </c>
      <c r="B444" s="1" t="s">
        <v>1193</v>
      </c>
      <c r="C444" s="1" t="s">
        <v>1677</v>
      </c>
      <c r="E444">
        <f>VALUE(Calorimeter3b__4[[#This Row],[Column1]])</f>
        <v>7.3333333333333304</v>
      </c>
      <c r="F444" s="70">
        <f t="shared" si="6"/>
        <v>439.99999999999983</v>
      </c>
      <c r="G444">
        <f>VALUE(Calorimeter3b__4[[#This Row],[Column2]])</f>
        <v>17.2339453368985</v>
      </c>
    </row>
    <row r="445" spans="1:7">
      <c r="A445" s="1" t="s">
        <v>1458</v>
      </c>
      <c r="B445" s="1" t="s">
        <v>1191</v>
      </c>
      <c r="C445" s="1" t="s">
        <v>372</v>
      </c>
      <c r="E445">
        <f>VALUE(Calorimeter3b__4[[#This Row],[Column1]])</f>
        <v>7.35</v>
      </c>
      <c r="F445" s="70">
        <f t="shared" si="6"/>
        <v>441</v>
      </c>
      <c r="G445">
        <f>VALUE(Calorimeter3b__4[[#This Row],[Column2]])</f>
        <v>17.291800517112801</v>
      </c>
    </row>
    <row r="446" spans="1:7">
      <c r="A446" s="1" t="s">
        <v>1459</v>
      </c>
      <c r="B446" s="1" t="s">
        <v>1193</v>
      </c>
      <c r="C446" s="1" t="s">
        <v>372</v>
      </c>
      <c r="E446">
        <f>VALUE(Calorimeter3b__4[[#This Row],[Column1]])</f>
        <v>7.36666666666666</v>
      </c>
      <c r="F446" s="70">
        <f t="shared" si="6"/>
        <v>441.9999999999996</v>
      </c>
      <c r="G446">
        <f>VALUE(Calorimeter3b__4[[#This Row],[Column2]])</f>
        <v>17.2339453368985</v>
      </c>
    </row>
    <row r="447" spans="1:7">
      <c r="A447" s="1" t="s">
        <v>1460</v>
      </c>
      <c r="B447" s="1" t="s">
        <v>1191</v>
      </c>
      <c r="C447" s="1" t="s">
        <v>1677</v>
      </c>
      <c r="E447">
        <f>VALUE(Calorimeter3b__4[[#This Row],[Column1]])</f>
        <v>7.3833333333333302</v>
      </c>
      <c r="F447" s="70">
        <f t="shared" si="6"/>
        <v>442.99999999999983</v>
      </c>
      <c r="G447">
        <f>VALUE(Calorimeter3b__4[[#This Row],[Column2]])</f>
        <v>17.291800517112801</v>
      </c>
    </row>
    <row r="448" spans="1:7">
      <c r="A448" s="1" t="s">
        <v>1461</v>
      </c>
      <c r="B448" s="1" t="s">
        <v>1193</v>
      </c>
      <c r="C448" s="1" t="s">
        <v>373</v>
      </c>
      <c r="E448">
        <f>VALUE(Calorimeter3b__4[[#This Row],[Column1]])</f>
        <v>7.4</v>
      </c>
      <c r="F448" s="70">
        <f t="shared" si="6"/>
        <v>444</v>
      </c>
      <c r="G448">
        <f>VALUE(Calorimeter3b__4[[#This Row],[Column2]])</f>
        <v>17.2339453368985</v>
      </c>
    </row>
    <row r="449" spans="1:7">
      <c r="A449" s="1" t="s">
        <v>1462</v>
      </c>
      <c r="B449" s="1" t="s">
        <v>1195</v>
      </c>
      <c r="C449" s="1" t="s">
        <v>1677</v>
      </c>
      <c r="E449">
        <f>VALUE(Calorimeter3b__4[[#This Row],[Column1]])</f>
        <v>7.4166666666666599</v>
      </c>
      <c r="F449" s="70">
        <f t="shared" si="6"/>
        <v>444.9999999999996</v>
      </c>
      <c r="G449">
        <f>VALUE(Calorimeter3b__4[[#This Row],[Column2]])</f>
        <v>17.205004022099502</v>
      </c>
    </row>
    <row r="450" spans="1:7">
      <c r="A450" s="1" t="s">
        <v>1463</v>
      </c>
      <c r="B450" s="1" t="s">
        <v>1193</v>
      </c>
      <c r="C450" s="1" t="s">
        <v>1677</v>
      </c>
      <c r="E450">
        <f>VALUE(Calorimeter3b__4[[#This Row],[Column1]])</f>
        <v>7.43333333333333</v>
      </c>
      <c r="F450" s="70">
        <f t="shared" si="6"/>
        <v>445.99999999999977</v>
      </c>
      <c r="G450">
        <f>VALUE(Calorimeter3b__4[[#This Row],[Column2]])</f>
        <v>17.2339453368985</v>
      </c>
    </row>
    <row r="451" spans="1:7">
      <c r="A451" s="1" t="s">
        <v>1464</v>
      </c>
      <c r="B451" s="1" t="s">
        <v>1195</v>
      </c>
      <c r="C451" s="1" t="s">
        <v>372</v>
      </c>
      <c r="E451">
        <f>VALUE(Calorimeter3b__4[[#This Row],[Column1]])</f>
        <v>7.45</v>
      </c>
      <c r="F451" s="70">
        <f t="shared" si="6"/>
        <v>447</v>
      </c>
      <c r="G451">
        <f>VALUE(Calorimeter3b__4[[#This Row],[Column2]])</f>
        <v>17.205004022099502</v>
      </c>
    </row>
    <row r="452" spans="1:7">
      <c r="A452" s="1" t="s">
        <v>1465</v>
      </c>
      <c r="B452" s="1" t="s">
        <v>1192</v>
      </c>
      <c r="C452" s="1" t="s">
        <v>1677</v>
      </c>
      <c r="E452">
        <f>VALUE(Calorimeter3b__4[[#This Row],[Column1]])</f>
        <v>7.4666666666666597</v>
      </c>
      <c r="F452" s="70">
        <f t="shared" si="6"/>
        <v>447.9999999999996</v>
      </c>
      <c r="G452">
        <f>VALUE(Calorimeter3b__4[[#This Row],[Column2]])</f>
        <v>17.2628774923161</v>
      </c>
    </row>
    <row r="453" spans="1:7">
      <c r="A453" s="1" t="s">
        <v>1466</v>
      </c>
      <c r="B453" s="1" t="s">
        <v>1193</v>
      </c>
      <c r="C453" s="1" t="s">
        <v>1677</v>
      </c>
      <c r="E453">
        <f>VALUE(Calorimeter3b__4[[#This Row],[Column1]])</f>
        <v>7.4833333333333298</v>
      </c>
      <c r="F453" s="70">
        <f t="shared" ref="F453:F516" si="7">E453*60</f>
        <v>448.99999999999977</v>
      </c>
      <c r="G453">
        <f>VALUE(Calorimeter3b__4[[#This Row],[Column2]])</f>
        <v>17.2339453368985</v>
      </c>
    </row>
    <row r="454" spans="1:7">
      <c r="A454" s="1" t="s">
        <v>245</v>
      </c>
      <c r="B454" s="1" t="s">
        <v>1192</v>
      </c>
      <c r="C454" s="1" t="s">
        <v>373</v>
      </c>
      <c r="E454">
        <f>VALUE(Calorimeter3b__4[[#This Row],[Column1]])</f>
        <v>7.5</v>
      </c>
      <c r="F454" s="70">
        <f t="shared" si="7"/>
        <v>450</v>
      </c>
      <c r="G454">
        <f>VALUE(Calorimeter3b__4[[#This Row],[Column2]])</f>
        <v>17.2628774923161</v>
      </c>
    </row>
    <row r="455" spans="1:7">
      <c r="A455" s="1" t="s">
        <v>1467</v>
      </c>
      <c r="B455" s="1" t="s">
        <v>1195</v>
      </c>
      <c r="C455" s="1" t="s">
        <v>1677</v>
      </c>
      <c r="E455">
        <f>VALUE(Calorimeter3b__4[[#This Row],[Column1]])</f>
        <v>7.5166666666666604</v>
      </c>
      <c r="F455" s="70">
        <f t="shared" si="7"/>
        <v>450.9999999999996</v>
      </c>
      <c r="G455">
        <f>VALUE(Calorimeter3b__4[[#This Row],[Column2]])</f>
        <v>17.205004022099502</v>
      </c>
    </row>
    <row r="456" spans="1:7">
      <c r="A456" s="1" t="s">
        <v>1468</v>
      </c>
      <c r="B456" s="1" t="s">
        <v>1192</v>
      </c>
      <c r="C456" s="1" t="s">
        <v>370</v>
      </c>
      <c r="E456">
        <f>VALUE(Calorimeter3b__4[[#This Row],[Column1]])</f>
        <v>7.5333333333333297</v>
      </c>
      <c r="F456" s="70">
        <f t="shared" si="7"/>
        <v>451.99999999999977</v>
      </c>
      <c r="G456">
        <f>VALUE(Calorimeter3b__4[[#This Row],[Column2]])</f>
        <v>17.2628774923161</v>
      </c>
    </row>
    <row r="457" spans="1:7">
      <c r="A457" s="1" t="s">
        <v>1469</v>
      </c>
      <c r="B457" s="1" t="s">
        <v>1195</v>
      </c>
      <c r="C457" s="1" t="s">
        <v>370</v>
      </c>
      <c r="E457">
        <f>VALUE(Calorimeter3b__4[[#This Row],[Column1]])</f>
        <v>7.55</v>
      </c>
      <c r="F457" s="70">
        <f t="shared" si="7"/>
        <v>453</v>
      </c>
      <c r="G457">
        <f>VALUE(Calorimeter3b__4[[#This Row],[Column2]])</f>
        <v>17.205004022099502</v>
      </c>
    </row>
    <row r="458" spans="1:7">
      <c r="A458" s="1" t="s">
        <v>1470</v>
      </c>
      <c r="B458" s="1" t="s">
        <v>1191</v>
      </c>
      <c r="C458" s="1" t="s">
        <v>373</v>
      </c>
      <c r="E458">
        <f>VALUE(Calorimeter3b__4[[#This Row],[Column1]])</f>
        <v>7.5666666666666602</v>
      </c>
      <c r="F458" s="70">
        <f t="shared" si="7"/>
        <v>453.9999999999996</v>
      </c>
      <c r="G458">
        <f>VALUE(Calorimeter3b__4[[#This Row],[Column2]])</f>
        <v>17.291800517112801</v>
      </c>
    </row>
    <row r="459" spans="1:7">
      <c r="A459" s="1" t="s">
        <v>1471</v>
      </c>
      <c r="B459" s="1" t="s">
        <v>1191</v>
      </c>
      <c r="C459" s="1" t="s">
        <v>372</v>
      </c>
      <c r="E459">
        <f>VALUE(Calorimeter3b__4[[#This Row],[Column1]])</f>
        <v>7.5833333333333304</v>
      </c>
      <c r="F459" s="70">
        <f t="shared" si="7"/>
        <v>454.99999999999983</v>
      </c>
      <c r="G459">
        <f>VALUE(Calorimeter3b__4[[#This Row],[Column2]])</f>
        <v>17.291800517112801</v>
      </c>
    </row>
    <row r="460" spans="1:7">
      <c r="A460" s="1" t="s">
        <v>1472</v>
      </c>
      <c r="B460" s="1" t="s">
        <v>1192</v>
      </c>
      <c r="C460" s="1" t="s">
        <v>373</v>
      </c>
      <c r="E460">
        <f>VALUE(Calorimeter3b__4[[#This Row],[Column1]])</f>
        <v>7.6</v>
      </c>
      <c r="F460" s="70">
        <f t="shared" si="7"/>
        <v>456</v>
      </c>
      <c r="G460">
        <f>VALUE(Calorimeter3b__4[[#This Row],[Column2]])</f>
        <v>17.2628774923161</v>
      </c>
    </row>
    <row r="461" spans="1:7">
      <c r="A461" s="1" t="s">
        <v>1473</v>
      </c>
      <c r="B461" s="1" t="s">
        <v>1193</v>
      </c>
      <c r="C461" s="1" t="s">
        <v>372</v>
      </c>
      <c r="E461">
        <f>VALUE(Calorimeter3b__4[[#This Row],[Column1]])</f>
        <v>7.61666666666666</v>
      </c>
      <c r="F461" s="70">
        <f t="shared" si="7"/>
        <v>456.9999999999996</v>
      </c>
      <c r="G461">
        <f>VALUE(Calorimeter3b__4[[#This Row],[Column2]])</f>
        <v>17.2339453368985</v>
      </c>
    </row>
    <row r="462" spans="1:7">
      <c r="A462" s="1" t="s">
        <v>1474</v>
      </c>
      <c r="B462" s="1" t="s">
        <v>1197</v>
      </c>
      <c r="C462" s="1" t="s">
        <v>370</v>
      </c>
      <c r="E462">
        <f>VALUE(Calorimeter3b__4[[#This Row],[Column1]])</f>
        <v>7.6333333333333302</v>
      </c>
      <c r="F462" s="70">
        <f t="shared" si="7"/>
        <v>457.99999999999983</v>
      </c>
      <c r="G462">
        <f>VALUE(Calorimeter3b__4[[#This Row],[Column2]])</f>
        <v>17.147093799030198</v>
      </c>
    </row>
    <row r="463" spans="1:7">
      <c r="A463" s="1" t="s">
        <v>1475</v>
      </c>
      <c r="B463" s="1" t="s">
        <v>1193</v>
      </c>
      <c r="C463" s="1" t="s">
        <v>373</v>
      </c>
      <c r="E463">
        <f>VALUE(Calorimeter3b__4[[#This Row],[Column1]])</f>
        <v>7.65</v>
      </c>
      <c r="F463" s="70">
        <f t="shared" si="7"/>
        <v>459</v>
      </c>
      <c r="G463">
        <f>VALUE(Calorimeter3b__4[[#This Row],[Column2]])</f>
        <v>17.2339453368985</v>
      </c>
    </row>
    <row r="464" spans="1:7">
      <c r="A464" s="1" t="s">
        <v>247</v>
      </c>
      <c r="B464" s="1" t="s">
        <v>1193</v>
      </c>
      <c r="C464" s="1" t="s">
        <v>444</v>
      </c>
      <c r="E464">
        <f>VALUE(Calorimeter3b__4[[#This Row],[Column1]])</f>
        <v>7.6666666666666599</v>
      </c>
      <c r="F464" s="70">
        <f t="shared" si="7"/>
        <v>459.9999999999996</v>
      </c>
      <c r="G464">
        <f>VALUE(Calorimeter3b__4[[#This Row],[Column2]])</f>
        <v>17.2339453368985</v>
      </c>
    </row>
    <row r="465" spans="1:7">
      <c r="A465" s="1" t="s">
        <v>1476</v>
      </c>
      <c r="B465" s="1" t="s">
        <v>1192</v>
      </c>
      <c r="C465" s="1" t="s">
        <v>372</v>
      </c>
      <c r="E465">
        <f>VALUE(Calorimeter3b__4[[#This Row],[Column1]])</f>
        <v>7.68333333333333</v>
      </c>
      <c r="F465" s="70">
        <f t="shared" si="7"/>
        <v>460.99999999999977</v>
      </c>
      <c r="G465">
        <f>VALUE(Calorimeter3b__4[[#This Row],[Column2]])</f>
        <v>17.2628774923161</v>
      </c>
    </row>
    <row r="466" spans="1:7">
      <c r="A466" s="1" t="s">
        <v>1477</v>
      </c>
      <c r="B466" s="1" t="s">
        <v>1193</v>
      </c>
      <c r="C466" s="1" t="s">
        <v>370</v>
      </c>
      <c r="E466">
        <f>VALUE(Calorimeter3b__4[[#This Row],[Column1]])</f>
        <v>7.7</v>
      </c>
      <c r="F466" s="70">
        <f t="shared" si="7"/>
        <v>462</v>
      </c>
      <c r="G466">
        <f>VALUE(Calorimeter3b__4[[#This Row],[Column2]])</f>
        <v>17.2339453368985</v>
      </c>
    </row>
    <row r="467" spans="1:7">
      <c r="A467" s="1" t="s">
        <v>1478</v>
      </c>
      <c r="B467" s="1" t="s">
        <v>1195</v>
      </c>
      <c r="C467" s="1" t="s">
        <v>370</v>
      </c>
      <c r="E467">
        <f>VALUE(Calorimeter3b__4[[#This Row],[Column1]])</f>
        <v>7.7166666666666597</v>
      </c>
      <c r="F467" s="70">
        <f t="shared" si="7"/>
        <v>462.9999999999996</v>
      </c>
      <c r="G467">
        <f>VALUE(Calorimeter3b__4[[#This Row],[Column2]])</f>
        <v>17.205004022099502</v>
      </c>
    </row>
    <row r="468" spans="1:7">
      <c r="A468" s="1" t="s">
        <v>1479</v>
      </c>
      <c r="B468" s="1" t="s">
        <v>1195</v>
      </c>
      <c r="C468" s="1" t="s">
        <v>370</v>
      </c>
      <c r="E468">
        <f>VALUE(Calorimeter3b__4[[#This Row],[Column1]])</f>
        <v>7.7333333333333298</v>
      </c>
      <c r="F468" s="70">
        <f t="shared" si="7"/>
        <v>463.99999999999977</v>
      </c>
      <c r="G468">
        <f>VALUE(Calorimeter3b__4[[#This Row],[Column2]])</f>
        <v>17.205004022099502</v>
      </c>
    </row>
    <row r="469" spans="1:7">
      <c r="A469" s="1" t="s">
        <v>1480</v>
      </c>
      <c r="B469" s="1" t="s">
        <v>1195</v>
      </c>
      <c r="C469" s="1" t="s">
        <v>372</v>
      </c>
      <c r="E469">
        <f>VALUE(Calorimeter3b__4[[#This Row],[Column1]])</f>
        <v>7.75</v>
      </c>
      <c r="F469" s="70">
        <f t="shared" si="7"/>
        <v>465</v>
      </c>
      <c r="G469">
        <f>VALUE(Calorimeter3b__4[[#This Row],[Column2]])</f>
        <v>17.205004022099502</v>
      </c>
    </row>
    <row r="470" spans="1:7">
      <c r="A470" s="1" t="s">
        <v>1481</v>
      </c>
      <c r="B470" s="1" t="s">
        <v>1192</v>
      </c>
      <c r="C470" s="1" t="s">
        <v>372</v>
      </c>
      <c r="E470">
        <f>VALUE(Calorimeter3b__4[[#This Row],[Column1]])</f>
        <v>7.7666666666666604</v>
      </c>
      <c r="F470" s="70">
        <f t="shared" si="7"/>
        <v>465.9999999999996</v>
      </c>
      <c r="G470">
        <f>VALUE(Calorimeter3b__4[[#This Row],[Column2]])</f>
        <v>17.2628774923161</v>
      </c>
    </row>
    <row r="471" spans="1:7">
      <c r="A471" s="1" t="s">
        <v>1482</v>
      </c>
      <c r="B471" s="1" t="s">
        <v>1192</v>
      </c>
      <c r="C471" s="1" t="s">
        <v>373</v>
      </c>
      <c r="E471">
        <f>VALUE(Calorimeter3b__4[[#This Row],[Column1]])</f>
        <v>7.7833333333333297</v>
      </c>
      <c r="F471" s="70">
        <f t="shared" si="7"/>
        <v>466.99999999999977</v>
      </c>
      <c r="G471">
        <f>VALUE(Calorimeter3b__4[[#This Row],[Column2]])</f>
        <v>17.2628774923161</v>
      </c>
    </row>
    <row r="472" spans="1:7">
      <c r="A472" s="1" t="s">
        <v>1483</v>
      </c>
      <c r="B472" s="1" t="s">
        <v>1193</v>
      </c>
      <c r="C472" s="1" t="s">
        <v>372</v>
      </c>
      <c r="E472">
        <f>VALUE(Calorimeter3b__4[[#This Row],[Column1]])</f>
        <v>7.8</v>
      </c>
      <c r="F472" s="70">
        <f t="shared" si="7"/>
        <v>468</v>
      </c>
      <c r="G472">
        <f>VALUE(Calorimeter3b__4[[#This Row],[Column2]])</f>
        <v>17.2339453368985</v>
      </c>
    </row>
    <row r="473" spans="1:7">
      <c r="A473" s="1" t="s">
        <v>1484</v>
      </c>
      <c r="B473" s="1" t="s">
        <v>1195</v>
      </c>
      <c r="C473" s="1" t="s">
        <v>171</v>
      </c>
      <c r="E473">
        <f>VALUE(Calorimeter3b__4[[#This Row],[Column1]])</f>
        <v>7.8166666666666602</v>
      </c>
      <c r="F473" s="70">
        <f t="shared" si="7"/>
        <v>468.9999999999996</v>
      </c>
      <c r="G473">
        <f>VALUE(Calorimeter3b__4[[#This Row],[Column2]])</f>
        <v>17.205004022099502</v>
      </c>
    </row>
    <row r="474" spans="1:7">
      <c r="A474" s="1" t="s">
        <v>249</v>
      </c>
      <c r="B474" s="1" t="s">
        <v>1195</v>
      </c>
      <c r="C474" s="1" t="s">
        <v>370</v>
      </c>
      <c r="E474">
        <f>VALUE(Calorimeter3b__4[[#This Row],[Column1]])</f>
        <v>7.8333333333333304</v>
      </c>
      <c r="F474" s="70">
        <f t="shared" si="7"/>
        <v>469.99999999999983</v>
      </c>
      <c r="G474">
        <f>VALUE(Calorimeter3b__4[[#This Row],[Column2]])</f>
        <v>17.205004022099502</v>
      </c>
    </row>
    <row r="475" spans="1:7">
      <c r="A475" s="1" t="s">
        <v>1485</v>
      </c>
      <c r="B475" s="1" t="s">
        <v>1195</v>
      </c>
      <c r="C475" s="1" t="s">
        <v>372</v>
      </c>
      <c r="E475">
        <f>VALUE(Calorimeter3b__4[[#This Row],[Column1]])</f>
        <v>7.85</v>
      </c>
      <c r="F475" s="70">
        <f t="shared" si="7"/>
        <v>471</v>
      </c>
      <c r="G475">
        <f>VALUE(Calorimeter3b__4[[#This Row],[Column2]])</f>
        <v>17.205004022099502</v>
      </c>
    </row>
    <row r="476" spans="1:7">
      <c r="A476" s="1" t="s">
        <v>1486</v>
      </c>
      <c r="B476" s="1" t="s">
        <v>1196</v>
      </c>
      <c r="C476" s="1" t="s">
        <v>1677</v>
      </c>
      <c r="E476">
        <f>VALUE(Calorimeter3b__4[[#This Row],[Column1]])</f>
        <v>7.86666666666666</v>
      </c>
      <c r="F476" s="70">
        <f t="shared" si="7"/>
        <v>471.9999999999996</v>
      </c>
      <c r="G476">
        <f>VALUE(Calorimeter3b__4[[#This Row],[Column2]])</f>
        <v>17.1760535191016</v>
      </c>
    </row>
    <row r="477" spans="1:7">
      <c r="A477" s="1" t="s">
        <v>1487</v>
      </c>
      <c r="B477" s="1" t="s">
        <v>1193</v>
      </c>
      <c r="C477" s="1" t="s">
        <v>372</v>
      </c>
      <c r="E477">
        <f>VALUE(Calorimeter3b__4[[#This Row],[Column1]])</f>
        <v>7.8833333333333302</v>
      </c>
      <c r="F477" s="70">
        <f t="shared" si="7"/>
        <v>472.99999999999983</v>
      </c>
      <c r="G477">
        <f>VALUE(Calorimeter3b__4[[#This Row],[Column2]])</f>
        <v>17.2339453368985</v>
      </c>
    </row>
    <row r="478" spans="1:7">
      <c r="A478" s="1" t="s">
        <v>1488</v>
      </c>
      <c r="B478" s="1" t="s">
        <v>1191</v>
      </c>
      <c r="C478" s="1" t="s">
        <v>444</v>
      </c>
      <c r="E478">
        <f>VALUE(Calorimeter3b__4[[#This Row],[Column1]])</f>
        <v>7.9</v>
      </c>
      <c r="F478" s="70">
        <f t="shared" si="7"/>
        <v>474</v>
      </c>
      <c r="G478">
        <f>VALUE(Calorimeter3b__4[[#This Row],[Column2]])</f>
        <v>17.291800517112801</v>
      </c>
    </row>
    <row r="479" spans="1:7">
      <c r="A479" s="1" t="s">
        <v>1489</v>
      </c>
      <c r="B479" s="1" t="s">
        <v>1193</v>
      </c>
      <c r="C479" s="1" t="s">
        <v>372</v>
      </c>
      <c r="E479">
        <f>VALUE(Calorimeter3b__4[[#This Row],[Column1]])</f>
        <v>7.9166666666666599</v>
      </c>
      <c r="F479" s="70">
        <f t="shared" si="7"/>
        <v>474.9999999999996</v>
      </c>
      <c r="G479">
        <f>VALUE(Calorimeter3b__4[[#This Row],[Column2]])</f>
        <v>17.2339453368985</v>
      </c>
    </row>
    <row r="480" spans="1:7">
      <c r="A480" s="1" t="s">
        <v>1490</v>
      </c>
      <c r="B480" s="1" t="s">
        <v>1191</v>
      </c>
      <c r="C480" s="1" t="s">
        <v>1677</v>
      </c>
      <c r="E480">
        <f>VALUE(Calorimeter3b__4[[#This Row],[Column1]])</f>
        <v>7.93333333333333</v>
      </c>
      <c r="F480" s="70">
        <f t="shared" si="7"/>
        <v>475.99999999999977</v>
      </c>
      <c r="G480">
        <f>VALUE(Calorimeter3b__4[[#This Row],[Column2]])</f>
        <v>17.291800517112801</v>
      </c>
    </row>
    <row r="481" spans="1:7">
      <c r="A481" s="1" t="s">
        <v>1491</v>
      </c>
      <c r="B481" s="1" t="s">
        <v>1694</v>
      </c>
      <c r="C481" s="1" t="s">
        <v>370</v>
      </c>
      <c r="E481">
        <f>VALUE(Calorimeter3b__4[[#This Row],[Column1]])</f>
        <v>7.95</v>
      </c>
      <c r="F481" s="70">
        <f t="shared" si="7"/>
        <v>477</v>
      </c>
      <c r="G481">
        <f>VALUE(Calorimeter3b__4[[#This Row],[Column2]])</f>
        <v>17.1181248329531</v>
      </c>
    </row>
    <row r="482" spans="1:7">
      <c r="A482" s="1" t="s">
        <v>1492</v>
      </c>
      <c r="B482" s="1" t="s">
        <v>1193</v>
      </c>
      <c r="C482" s="1" t="s">
        <v>1677</v>
      </c>
      <c r="E482">
        <f>VALUE(Calorimeter3b__4[[#This Row],[Column1]])</f>
        <v>7.9666666666666597</v>
      </c>
      <c r="F482" s="70">
        <f t="shared" si="7"/>
        <v>477.9999999999996</v>
      </c>
      <c r="G482">
        <f>VALUE(Calorimeter3b__4[[#This Row],[Column2]])</f>
        <v>17.2339453368985</v>
      </c>
    </row>
    <row r="483" spans="1:7">
      <c r="A483" s="1" t="s">
        <v>1493</v>
      </c>
      <c r="B483" s="1" t="s">
        <v>1191</v>
      </c>
      <c r="C483" s="1" t="s">
        <v>1677</v>
      </c>
      <c r="E483">
        <f>VALUE(Calorimeter3b__4[[#This Row],[Column1]])</f>
        <v>7.9833333333333298</v>
      </c>
      <c r="F483" s="70">
        <f t="shared" si="7"/>
        <v>478.99999999999977</v>
      </c>
      <c r="G483">
        <f>VALUE(Calorimeter3b__4[[#This Row],[Column2]])</f>
        <v>17.291800517112801</v>
      </c>
    </row>
    <row r="484" spans="1:7">
      <c r="A484" s="1" t="s">
        <v>19</v>
      </c>
      <c r="B484" s="1" t="s">
        <v>1196</v>
      </c>
      <c r="C484" s="1" t="s">
        <v>1677</v>
      </c>
      <c r="E484">
        <f>VALUE(Calorimeter3b__4[[#This Row],[Column1]])</f>
        <v>8</v>
      </c>
      <c r="F484" s="70">
        <f t="shared" si="7"/>
        <v>480</v>
      </c>
      <c r="G484">
        <f>VALUE(Calorimeter3b__4[[#This Row],[Column2]])</f>
        <v>17.1760535191016</v>
      </c>
    </row>
    <row r="485" spans="1:7">
      <c r="A485" s="1" t="s">
        <v>1494</v>
      </c>
      <c r="B485" s="1" t="s">
        <v>1195</v>
      </c>
      <c r="C485" s="1" t="s">
        <v>372</v>
      </c>
      <c r="E485">
        <f>VALUE(Calorimeter3b__4[[#This Row],[Column1]])</f>
        <v>8.0166666666666604</v>
      </c>
      <c r="F485" s="70">
        <f t="shared" si="7"/>
        <v>480.9999999999996</v>
      </c>
      <c r="G485">
        <f>VALUE(Calorimeter3b__4[[#This Row],[Column2]])</f>
        <v>17.205004022099502</v>
      </c>
    </row>
    <row r="486" spans="1:7">
      <c r="A486" s="1" t="s">
        <v>1495</v>
      </c>
      <c r="B486" s="1" t="s">
        <v>1193</v>
      </c>
      <c r="C486" s="1" t="s">
        <v>1677</v>
      </c>
      <c r="E486">
        <f>VALUE(Calorimeter3b__4[[#This Row],[Column1]])</f>
        <v>8.0333333333333297</v>
      </c>
      <c r="F486" s="70">
        <f t="shared" si="7"/>
        <v>481.99999999999977</v>
      </c>
      <c r="G486">
        <f>VALUE(Calorimeter3b__4[[#This Row],[Column2]])</f>
        <v>17.2339453368985</v>
      </c>
    </row>
    <row r="487" spans="1:7">
      <c r="A487" s="1" t="s">
        <v>1496</v>
      </c>
      <c r="B487" s="1" t="s">
        <v>1197</v>
      </c>
      <c r="C487" s="1" t="s">
        <v>1677</v>
      </c>
      <c r="E487">
        <f>VALUE(Calorimeter3b__4[[#This Row],[Column1]])</f>
        <v>8.0500000000000007</v>
      </c>
      <c r="F487" s="70">
        <f t="shared" si="7"/>
        <v>483.00000000000006</v>
      </c>
      <c r="G487">
        <f>VALUE(Calorimeter3b__4[[#This Row],[Column2]])</f>
        <v>17.147093799030198</v>
      </c>
    </row>
    <row r="488" spans="1:7">
      <c r="A488" s="1" t="s">
        <v>1497</v>
      </c>
      <c r="B488" s="1" t="s">
        <v>1195</v>
      </c>
      <c r="C488" s="1" t="s">
        <v>372</v>
      </c>
      <c r="E488">
        <f>VALUE(Calorimeter3b__4[[#This Row],[Column1]])</f>
        <v>8.0666666666666593</v>
      </c>
      <c r="F488" s="70">
        <f t="shared" si="7"/>
        <v>483.99999999999955</v>
      </c>
      <c r="G488">
        <f>VALUE(Calorimeter3b__4[[#This Row],[Column2]])</f>
        <v>17.205004022099502</v>
      </c>
    </row>
    <row r="489" spans="1:7">
      <c r="A489" s="1" t="s">
        <v>1498</v>
      </c>
      <c r="B489" s="1" t="s">
        <v>1193</v>
      </c>
      <c r="C489" s="1" t="s">
        <v>373</v>
      </c>
      <c r="E489">
        <f>VALUE(Calorimeter3b__4[[#This Row],[Column1]])</f>
        <v>8.0833333333333304</v>
      </c>
      <c r="F489" s="70">
        <f t="shared" si="7"/>
        <v>484.99999999999983</v>
      </c>
      <c r="G489">
        <f>VALUE(Calorimeter3b__4[[#This Row],[Column2]])</f>
        <v>17.2339453368985</v>
      </c>
    </row>
    <row r="490" spans="1:7">
      <c r="A490" s="1" t="s">
        <v>1499</v>
      </c>
      <c r="B490" s="1" t="s">
        <v>1193</v>
      </c>
      <c r="C490" s="1" t="s">
        <v>373</v>
      </c>
      <c r="E490">
        <f>VALUE(Calorimeter3b__4[[#This Row],[Column1]])</f>
        <v>8.1</v>
      </c>
      <c r="F490" s="70">
        <f t="shared" si="7"/>
        <v>486</v>
      </c>
      <c r="G490">
        <f>VALUE(Calorimeter3b__4[[#This Row],[Column2]])</f>
        <v>17.2339453368985</v>
      </c>
    </row>
    <row r="491" spans="1:7">
      <c r="A491" s="1" t="s">
        <v>1500</v>
      </c>
      <c r="B491" s="1" t="s">
        <v>1193</v>
      </c>
      <c r="C491" s="1" t="s">
        <v>1677</v>
      </c>
      <c r="E491">
        <f>VALUE(Calorimeter3b__4[[#This Row],[Column1]])</f>
        <v>8.11666666666666</v>
      </c>
      <c r="F491" s="70">
        <f t="shared" si="7"/>
        <v>486.9999999999996</v>
      </c>
      <c r="G491">
        <f>VALUE(Calorimeter3b__4[[#This Row],[Column2]])</f>
        <v>17.2339453368985</v>
      </c>
    </row>
    <row r="492" spans="1:7">
      <c r="A492" s="1" t="s">
        <v>1501</v>
      </c>
      <c r="B492" s="1" t="s">
        <v>1195</v>
      </c>
      <c r="C492" s="1" t="s">
        <v>1677</v>
      </c>
      <c r="E492">
        <f>VALUE(Calorimeter3b__4[[#This Row],[Column1]])</f>
        <v>8.1333333333333293</v>
      </c>
      <c r="F492" s="70">
        <f t="shared" si="7"/>
        <v>487.99999999999977</v>
      </c>
      <c r="G492">
        <f>VALUE(Calorimeter3b__4[[#This Row],[Column2]])</f>
        <v>17.205004022099502</v>
      </c>
    </row>
    <row r="493" spans="1:7">
      <c r="A493" s="1" t="s">
        <v>1502</v>
      </c>
      <c r="B493" s="1" t="s">
        <v>1197</v>
      </c>
      <c r="C493" s="1" t="s">
        <v>1677</v>
      </c>
      <c r="E493">
        <f>VALUE(Calorimeter3b__4[[#This Row],[Column1]])</f>
        <v>8.15</v>
      </c>
      <c r="F493" s="70">
        <f t="shared" si="7"/>
        <v>489</v>
      </c>
      <c r="G493">
        <f>VALUE(Calorimeter3b__4[[#This Row],[Column2]])</f>
        <v>17.147093799030198</v>
      </c>
    </row>
    <row r="494" spans="1:7">
      <c r="A494" s="1" t="s">
        <v>252</v>
      </c>
      <c r="B494" s="1" t="s">
        <v>1196</v>
      </c>
      <c r="C494" s="1" t="s">
        <v>1677</v>
      </c>
      <c r="E494">
        <f>VALUE(Calorimeter3b__4[[#This Row],[Column1]])</f>
        <v>8.1666666666666607</v>
      </c>
      <c r="F494" s="70">
        <f t="shared" si="7"/>
        <v>489.99999999999966</v>
      </c>
      <c r="G494">
        <f>VALUE(Calorimeter3b__4[[#This Row],[Column2]])</f>
        <v>17.1760535191016</v>
      </c>
    </row>
    <row r="495" spans="1:7">
      <c r="A495" s="1" t="s">
        <v>1503</v>
      </c>
      <c r="B495" s="1" t="s">
        <v>1196</v>
      </c>
      <c r="C495" s="1" t="s">
        <v>373</v>
      </c>
      <c r="E495">
        <f>VALUE(Calorimeter3b__4[[#This Row],[Column1]])</f>
        <v>8.18333333333333</v>
      </c>
      <c r="F495" s="70">
        <f t="shared" si="7"/>
        <v>490.99999999999977</v>
      </c>
      <c r="G495">
        <f>VALUE(Calorimeter3b__4[[#This Row],[Column2]])</f>
        <v>17.1760535191016</v>
      </c>
    </row>
    <row r="496" spans="1:7">
      <c r="A496" s="1" t="s">
        <v>1504</v>
      </c>
      <c r="B496" s="1" t="s">
        <v>1196</v>
      </c>
      <c r="C496" s="1" t="s">
        <v>372</v>
      </c>
      <c r="E496">
        <f>VALUE(Calorimeter3b__4[[#This Row],[Column1]])</f>
        <v>8.1999999999999993</v>
      </c>
      <c r="F496" s="70">
        <f t="shared" si="7"/>
        <v>491.99999999999994</v>
      </c>
      <c r="G496">
        <f>VALUE(Calorimeter3b__4[[#This Row],[Column2]])</f>
        <v>17.1760535191016</v>
      </c>
    </row>
    <row r="497" spans="1:7">
      <c r="A497" s="1" t="s">
        <v>1505</v>
      </c>
      <c r="B497" s="1" t="s">
        <v>1195</v>
      </c>
      <c r="C497" s="1" t="s">
        <v>373</v>
      </c>
      <c r="E497">
        <f>VALUE(Calorimeter3b__4[[#This Row],[Column1]])</f>
        <v>8.2166666666666597</v>
      </c>
      <c r="F497" s="70">
        <f t="shared" si="7"/>
        <v>492.9999999999996</v>
      </c>
      <c r="G497">
        <f>VALUE(Calorimeter3b__4[[#This Row],[Column2]])</f>
        <v>17.205004022099502</v>
      </c>
    </row>
    <row r="498" spans="1:7">
      <c r="A498" s="1" t="s">
        <v>1506</v>
      </c>
      <c r="B498" s="1" t="s">
        <v>1193</v>
      </c>
      <c r="C498" s="1" t="s">
        <v>1677</v>
      </c>
      <c r="E498">
        <f>VALUE(Calorimeter3b__4[[#This Row],[Column1]])</f>
        <v>8.2333333333333307</v>
      </c>
      <c r="F498" s="70">
        <f t="shared" si="7"/>
        <v>493.99999999999983</v>
      </c>
      <c r="G498">
        <f>VALUE(Calorimeter3b__4[[#This Row],[Column2]])</f>
        <v>17.2339453368985</v>
      </c>
    </row>
    <row r="499" spans="1:7">
      <c r="A499" s="1" t="s">
        <v>1507</v>
      </c>
      <c r="B499" s="1" t="s">
        <v>1196</v>
      </c>
      <c r="C499" s="1" t="s">
        <v>1677</v>
      </c>
      <c r="E499">
        <f>VALUE(Calorimeter3b__4[[#This Row],[Column1]])</f>
        <v>8.25</v>
      </c>
      <c r="F499" s="70">
        <f t="shared" si="7"/>
        <v>495</v>
      </c>
      <c r="G499">
        <f>VALUE(Calorimeter3b__4[[#This Row],[Column2]])</f>
        <v>17.1760535191016</v>
      </c>
    </row>
    <row r="500" spans="1:7">
      <c r="A500" s="1" t="s">
        <v>1508</v>
      </c>
      <c r="B500" s="1" t="s">
        <v>1197</v>
      </c>
      <c r="C500" s="1" t="s">
        <v>372</v>
      </c>
      <c r="E500">
        <f>VALUE(Calorimeter3b__4[[#This Row],[Column1]])</f>
        <v>8.2666666666666604</v>
      </c>
      <c r="F500" s="70">
        <f t="shared" si="7"/>
        <v>495.9999999999996</v>
      </c>
      <c r="G500">
        <f>VALUE(Calorimeter3b__4[[#This Row],[Column2]])</f>
        <v>17.147093799030198</v>
      </c>
    </row>
    <row r="501" spans="1:7">
      <c r="A501" s="1" t="s">
        <v>1509</v>
      </c>
      <c r="B501" s="1" t="s">
        <v>1196</v>
      </c>
      <c r="C501" s="1" t="s">
        <v>372</v>
      </c>
      <c r="E501">
        <f>VALUE(Calorimeter3b__4[[#This Row],[Column1]])</f>
        <v>8.2833333333333297</v>
      </c>
      <c r="F501" s="70">
        <f t="shared" si="7"/>
        <v>496.99999999999977</v>
      </c>
      <c r="G501">
        <f>VALUE(Calorimeter3b__4[[#This Row],[Column2]])</f>
        <v>17.1760535191016</v>
      </c>
    </row>
    <row r="502" spans="1:7">
      <c r="A502" s="1" t="s">
        <v>1510</v>
      </c>
      <c r="B502" s="1" t="s">
        <v>1193</v>
      </c>
      <c r="C502" s="1" t="s">
        <v>375</v>
      </c>
      <c r="E502">
        <f>VALUE(Calorimeter3b__4[[#This Row],[Column1]])</f>
        <v>8.3000000000000007</v>
      </c>
      <c r="F502" s="70">
        <f t="shared" si="7"/>
        <v>498.00000000000006</v>
      </c>
      <c r="G502">
        <f>VALUE(Calorimeter3b__4[[#This Row],[Column2]])</f>
        <v>17.2339453368985</v>
      </c>
    </row>
    <row r="503" spans="1:7">
      <c r="A503" s="1" t="s">
        <v>1511</v>
      </c>
      <c r="B503" s="1" t="s">
        <v>1193</v>
      </c>
      <c r="C503" s="1" t="s">
        <v>372</v>
      </c>
      <c r="E503">
        <f>VALUE(Calorimeter3b__4[[#This Row],[Column1]])</f>
        <v>8.3166666666666593</v>
      </c>
      <c r="F503" s="70">
        <f t="shared" si="7"/>
        <v>498.99999999999955</v>
      </c>
      <c r="G503">
        <f>VALUE(Calorimeter3b__4[[#This Row],[Column2]])</f>
        <v>17.2339453368985</v>
      </c>
    </row>
    <row r="504" spans="1:7">
      <c r="A504" s="1" t="s">
        <v>254</v>
      </c>
      <c r="B504" s="1" t="s">
        <v>1192</v>
      </c>
      <c r="C504" s="1" t="s">
        <v>372</v>
      </c>
      <c r="E504">
        <f>VALUE(Calorimeter3b__4[[#This Row],[Column1]])</f>
        <v>8.3333333333333304</v>
      </c>
      <c r="F504" s="70">
        <f t="shared" si="7"/>
        <v>499.99999999999983</v>
      </c>
      <c r="G504">
        <f>VALUE(Calorimeter3b__4[[#This Row],[Column2]])</f>
        <v>17.2628774923161</v>
      </c>
    </row>
    <row r="505" spans="1:7">
      <c r="A505" s="1" t="s">
        <v>1512</v>
      </c>
      <c r="B505" s="1" t="s">
        <v>1195</v>
      </c>
      <c r="C505" s="1" t="s">
        <v>370</v>
      </c>
      <c r="E505">
        <f>VALUE(Calorimeter3b__4[[#This Row],[Column1]])</f>
        <v>8.35</v>
      </c>
      <c r="F505" s="70">
        <f t="shared" si="7"/>
        <v>501</v>
      </c>
      <c r="G505">
        <f>VALUE(Calorimeter3b__4[[#This Row],[Column2]])</f>
        <v>17.205004022099502</v>
      </c>
    </row>
    <row r="506" spans="1:7">
      <c r="A506" s="1" t="s">
        <v>1513</v>
      </c>
      <c r="B506" s="1" t="s">
        <v>1195</v>
      </c>
      <c r="C506" s="1" t="s">
        <v>373</v>
      </c>
      <c r="E506">
        <f>VALUE(Calorimeter3b__4[[#This Row],[Column1]])</f>
        <v>8.36666666666666</v>
      </c>
      <c r="F506" s="70">
        <f t="shared" si="7"/>
        <v>501.9999999999996</v>
      </c>
      <c r="G506">
        <f>VALUE(Calorimeter3b__4[[#This Row],[Column2]])</f>
        <v>17.205004022099502</v>
      </c>
    </row>
    <row r="507" spans="1:7">
      <c r="A507" s="1" t="s">
        <v>1514</v>
      </c>
      <c r="B507" s="1" t="s">
        <v>1196</v>
      </c>
      <c r="C507" s="1" t="s">
        <v>1677</v>
      </c>
      <c r="E507">
        <f>VALUE(Calorimeter3b__4[[#This Row],[Column1]])</f>
        <v>8.3833333333333293</v>
      </c>
      <c r="F507" s="70">
        <f t="shared" si="7"/>
        <v>502.99999999999977</v>
      </c>
      <c r="G507">
        <f>VALUE(Calorimeter3b__4[[#This Row],[Column2]])</f>
        <v>17.1760535191016</v>
      </c>
    </row>
    <row r="508" spans="1:7">
      <c r="A508" s="1" t="s">
        <v>1515</v>
      </c>
      <c r="B508" s="1" t="s">
        <v>1196</v>
      </c>
      <c r="C508" s="1" t="s">
        <v>373</v>
      </c>
      <c r="E508">
        <f>VALUE(Calorimeter3b__4[[#This Row],[Column1]])</f>
        <v>8.4</v>
      </c>
      <c r="F508" s="70">
        <f t="shared" si="7"/>
        <v>504</v>
      </c>
      <c r="G508">
        <f>VALUE(Calorimeter3b__4[[#This Row],[Column2]])</f>
        <v>17.1760535191016</v>
      </c>
    </row>
    <row r="509" spans="1:7">
      <c r="A509" s="1" t="s">
        <v>1516</v>
      </c>
      <c r="B509" s="1" t="s">
        <v>1193</v>
      </c>
      <c r="C509" s="1" t="s">
        <v>373</v>
      </c>
      <c r="E509">
        <f>VALUE(Calorimeter3b__4[[#This Row],[Column1]])</f>
        <v>8.4166666666666607</v>
      </c>
      <c r="F509" s="70">
        <f t="shared" si="7"/>
        <v>504.99999999999966</v>
      </c>
      <c r="G509">
        <f>VALUE(Calorimeter3b__4[[#This Row],[Column2]])</f>
        <v>17.2339453368985</v>
      </c>
    </row>
    <row r="510" spans="1:7">
      <c r="A510" s="1" t="s">
        <v>1517</v>
      </c>
      <c r="B510" s="1" t="s">
        <v>1195</v>
      </c>
      <c r="C510" s="1" t="s">
        <v>372</v>
      </c>
      <c r="E510">
        <f>VALUE(Calorimeter3b__4[[#This Row],[Column1]])</f>
        <v>8.43333333333333</v>
      </c>
      <c r="F510" s="70">
        <f t="shared" si="7"/>
        <v>505.99999999999977</v>
      </c>
      <c r="G510">
        <f>VALUE(Calorimeter3b__4[[#This Row],[Column2]])</f>
        <v>17.205004022099502</v>
      </c>
    </row>
    <row r="511" spans="1:7">
      <c r="A511" s="1" t="s">
        <v>1518</v>
      </c>
      <c r="B511" s="1" t="s">
        <v>1196</v>
      </c>
      <c r="C511" s="1" t="s">
        <v>1677</v>
      </c>
      <c r="E511">
        <f>VALUE(Calorimeter3b__4[[#This Row],[Column1]])</f>
        <v>8.4499999999999993</v>
      </c>
      <c r="F511" s="70">
        <f t="shared" si="7"/>
        <v>506.99999999999994</v>
      </c>
      <c r="G511">
        <f>VALUE(Calorimeter3b__4[[#This Row],[Column2]])</f>
        <v>17.1760535191016</v>
      </c>
    </row>
    <row r="512" spans="1:7">
      <c r="A512" s="1" t="s">
        <v>1519</v>
      </c>
      <c r="B512" s="1" t="s">
        <v>1197</v>
      </c>
      <c r="C512" s="1" t="s">
        <v>373</v>
      </c>
      <c r="E512">
        <f>VALUE(Calorimeter3b__4[[#This Row],[Column1]])</f>
        <v>8.4666666666666597</v>
      </c>
      <c r="F512" s="70">
        <f t="shared" si="7"/>
        <v>507.9999999999996</v>
      </c>
      <c r="G512">
        <f>VALUE(Calorimeter3b__4[[#This Row],[Column2]])</f>
        <v>17.147093799030198</v>
      </c>
    </row>
    <row r="513" spans="1:7">
      <c r="A513" s="1" t="s">
        <v>1520</v>
      </c>
      <c r="B513" s="1" t="s">
        <v>1196</v>
      </c>
      <c r="C513" s="1" t="s">
        <v>444</v>
      </c>
      <c r="E513">
        <f>VALUE(Calorimeter3b__4[[#This Row],[Column1]])</f>
        <v>8.4833333333333307</v>
      </c>
      <c r="F513" s="70">
        <f t="shared" si="7"/>
        <v>508.99999999999983</v>
      </c>
      <c r="G513">
        <f>VALUE(Calorimeter3b__4[[#This Row],[Column2]])</f>
        <v>17.1760535191016</v>
      </c>
    </row>
    <row r="514" spans="1:7">
      <c r="A514" s="1" t="s">
        <v>256</v>
      </c>
      <c r="B514" s="1" t="s">
        <v>1196</v>
      </c>
      <c r="C514" s="1" t="s">
        <v>373</v>
      </c>
      <c r="E514">
        <f>VALUE(Calorimeter3b__4[[#This Row],[Column1]])</f>
        <v>8.5</v>
      </c>
      <c r="F514" s="70">
        <f t="shared" si="7"/>
        <v>510</v>
      </c>
      <c r="G514">
        <f>VALUE(Calorimeter3b__4[[#This Row],[Column2]])</f>
        <v>17.1760535191016</v>
      </c>
    </row>
    <row r="515" spans="1:7">
      <c r="A515" s="1" t="s">
        <v>1521</v>
      </c>
      <c r="B515" s="1" t="s">
        <v>1196</v>
      </c>
      <c r="C515" s="1" t="s">
        <v>373</v>
      </c>
      <c r="E515">
        <f>VALUE(Calorimeter3b__4[[#This Row],[Column1]])</f>
        <v>8.5166666666666604</v>
      </c>
      <c r="F515" s="70">
        <f t="shared" si="7"/>
        <v>510.9999999999996</v>
      </c>
      <c r="G515">
        <f>VALUE(Calorimeter3b__4[[#This Row],[Column2]])</f>
        <v>17.1760535191016</v>
      </c>
    </row>
    <row r="516" spans="1:7">
      <c r="A516" s="1" t="s">
        <v>1522</v>
      </c>
      <c r="B516" s="1" t="s">
        <v>1197</v>
      </c>
      <c r="C516" s="1" t="s">
        <v>372</v>
      </c>
      <c r="E516">
        <f>VALUE(Calorimeter3b__4[[#This Row],[Column1]])</f>
        <v>8.5333333333333297</v>
      </c>
      <c r="F516" s="70">
        <f t="shared" si="7"/>
        <v>511.99999999999977</v>
      </c>
      <c r="G516">
        <f>VALUE(Calorimeter3b__4[[#This Row],[Column2]])</f>
        <v>17.147093799030198</v>
      </c>
    </row>
    <row r="517" spans="1:7">
      <c r="A517" s="1" t="s">
        <v>1523</v>
      </c>
      <c r="B517" s="1" t="s">
        <v>1199</v>
      </c>
      <c r="C517" s="1" t="s">
        <v>1677</v>
      </c>
      <c r="E517">
        <f>VALUE(Calorimeter3b__4[[#This Row],[Column1]])</f>
        <v>8.5500000000000007</v>
      </c>
      <c r="F517" s="70">
        <f t="shared" ref="F517:F580" si="8">E517*60</f>
        <v>513</v>
      </c>
      <c r="G517">
        <f>VALUE(Calorimeter3b__4[[#This Row],[Column2]])</f>
        <v>17.089146591880802</v>
      </c>
    </row>
    <row r="518" spans="1:7">
      <c r="A518" s="1" t="s">
        <v>1524</v>
      </c>
      <c r="B518" s="1" t="s">
        <v>1196</v>
      </c>
      <c r="C518" s="1" t="s">
        <v>372</v>
      </c>
      <c r="E518">
        <f>VALUE(Calorimeter3b__4[[#This Row],[Column1]])</f>
        <v>8.5666666666666593</v>
      </c>
      <c r="F518" s="70">
        <f t="shared" si="8"/>
        <v>513.99999999999955</v>
      </c>
      <c r="G518">
        <f>VALUE(Calorimeter3b__4[[#This Row],[Column2]])</f>
        <v>17.1760535191016</v>
      </c>
    </row>
    <row r="519" spans="1:7">
      <c r="A519" s="1" t="s">
        <v>1525</v>
      </c>
      <c r="B519" s="1" t="s">
        <v>1195</v>
      </c>
      <c r="C519" s="1" t="s">
        <v>373</v>
      </c>
      <c r="E519">
        <f>VALUE(Calorimeter3b__4[[#This Row],[Column1]])</f>
        <v>8.5833333333333304</v>
      </c>
      <c r="F519" s="70">
        <f t="shared" si="8"/>
        <v>514.99999999999977</v>
      </c>
      <c r="G519">
        <f>VALUE(Calorimeter3b__4[[#This Row],[Column2]])</f>
        <v>17.205004022099502</v>
      </c>
    </row>
    <row r="520" spans="1:7">
      <c r="A520" s="1" t="s">
        <v>1526</v>
      </c>
      <c r="B520" s="1" t="s">
        <v>1196</v>
      </c>
      <c r="C520" s="1" t="s">
        <v>372</v>
      </c>
      <c r="E520">
        <f>VALUE(Calorimeter3b__4[[#This Row],[Column1]])</f>
        <v>8.6</v>
      </c>
      <c r="F520" s="70">
        <f t="shared" si="8"/>
        <v>516</v>
      </c>
      <c r="G520">
        <f>VALUE(Calorimeter3b__4[[#This Row],[Column2]])</f>
        <v>17.1760535191016</v>
      </c>
    </row>
    <row r="521" spans="1:7">
      <c r="A521" s="1" t="s">
        <v>1527</v>
      </c>
      <c r="B521" s="1" t="s">
        <v>1197</v>
      </c>
      <c r="C521" s="1" t="s">
        <v>1677</v>
      </c>
      <c r="E521">
        <f>VALUE(Calorimeter3b__4[[#This Row],[Column1]])</f>
        <v>8.61666666666666</v>
      </c>
      <c r="F521" s="70">
        <f t="shared" si="8"/>
        <v>516.99999999999955</v>
      </c>
      <c r="G521">
        <f>VALUE(Calorimeter3b__4[[#This Row],[Column2]])</f>
        <v>17.147093799030198</v>
      </c>
    </row>
    <row r="522" spans="1:7">
      <c r="A522" s="1" t="s">
        <v>1528</v>
      </c>
      <c r="B522" s="1" t="s">
        <v>1196</v>
      </c>
      <c r="C522" s="1" t="s">
        <v>373</v>
      </c>
      <c r="E522">
        <f>VALUE(Calorimeter3b__4[[#This Row],[Column1]])</f>
        <v>8.6333333333333293</v>
      </c>
      <c r="F522" s="70">
        <f t="shared" si="8"/>
        <v>517.99999999999977</v>
      </c>
      <c r="G522">
        <f>VALUE(Calorimeter3b__4[[#This Row],[Column2]])</f>
        <v>17.1760535191016</v>
      </c>
    </row>
    <row r="523" spans="1:7">
      <c r="A523" s="1" t="s">
        <v>1529</v>
      </c>
      <c r="B523" s="1" t="s">
        <v>1195</v>
      </c>
      <c r="C523" s="1" t="s">
        <v>373</v>
      </c>
      <c r="E523">
        <f>VALUE(Calorimeter3b__4[[#This Row],[Column1]])</f>
        <v>8.65</v>
      </c>
      <c r="F523" s="70">
        <f t="shared" si="8"/>
        <v>519</v>
      </c>
      <c r="G523">
        <f>VALUE(Calorimeter3b__4[[#This Row],[Column2]])</f>
        <v>17.205004022099502</v>
      </c>
    </row>
    <row r="524" spans="1:7">
      <c r="A524" s="1" t="s">
        <v>258</v>
      </c>
      <c r="B524" s="1" t="s">
        <v>1195</v>
      </c>
      <c r="C524" s="1" t="s">
        <v>372</v>
      </c>
      <c r="E524">
        <f>VALUE(Calorimeter3b__4[[#This Row],[Column1]])</f>
        <v>8.6666666666666607</v>
      </c>
      <c r="F524" s="70">
        <f t="shared" si="8"/>
        <v>519.99999999999966</v>
      </c>
      <c r="G524">
        <f>VALUE(Calorimeter3b__4[[#This Row],[Column2]])</f>
        <v>17.205004022099502</v>
      </c>
    </row>
    <row r="525" spans="1:7">
      <c r="A525" s="1" t="s">
        <v>1530</v>
      </c>
      <c r="B525" s="1" t="s">
        <v>1199</v>
      </c>
      <c r="C525" s="1" t="s">
        <v>1677</v>
      </c>
      <c r="E525">
        <f>VALUE(Calorimeter3b__4[[#This Row],[Column1]])</f>
        <v>8.68333333333333</v>
      </c>
      <c r="F525" s="70">
        <f t="shared" si="8"/>
        <v>520.99999999999977</v>
      </c>
      <c r="G525">
        <f>VALUE(Calorimeter3b__4[[#This Row],[Column2]])</f>
        <v>17.089146591880802</v>
      </c>
    </row>
    <row r="526" spans="1:7">
      <c r="A526" s="1" t="s">
        <v>1531</v>
      </c>
      <c r="B526" s="1" t="s">
        <v>1196</v>
      </c>
      <c r="C526" s="1" t="s">
        <v>444</v>
      </c>
      <c r="E526">
        <f>VALUE(Calorimeter3b__4[[#This Row],[Column1]])</f>
        <v>8.6999999999999993</v>
      </c>
      <c r="F526" s="70">
        <f t="shared" si="8"/>
        <v>522</v>
      </c>
      <c r="G526">
        <f>VALUE(Calorimeter3b__4[[#This Row],[Column2]])</f>
        <v>17.1760535191016</v>
      </c>
    </row>
    <row r="527" spans="1:7">
      <c r="A527" s="1" t="s">
        <v>1532</v>
      </c>
      <c r="B527" s="1" t="s">
        <v>1196</v>
      </c>
      <c r="C527" s="1" t="s">
        <v>372</v>
      </c>
      <c r="E527">
        <f>VALUE(Calorimeter3b__4[[#This Row],[Column1]])</f>
        <v>8.7166666666666597</v>
      </c>
      <c r="F527" s="70">
        <f t="shared" si="8"/>
        <v>522.99999999999955</v>
      </c>
      <c r="G527">
        <f>VALUE(Calorimeter3b__4[[#This Row],[Column2]])</f>
        <v>17.1760535191016</v>
      </c>
    </row>
    <row r="528" spans="1:7">
      <c r="A528" s="1" t="s">
        <v>1533</v>
      </c>
      <c r="B528" s="1" t="s">
        <v>1694</v>
      </c>
      <c r="C528" s="1" t="s">
        <v>1677</v>
      </c>
      <c r="E528">
        <f>VALUE(Calorimeter3b__4[[#This Row],[Column1]])</f>
        <v>8.7333333333333307</v>
      </c>
      <c r="F528" s="70">
        <f t="shared" si="8"/>
        <v>523.99999999999989</v>
      </c>
      <c r="G528">
        <f>VALUE(Calorimeter3b__4[[#This Row],[Column2]])</f>
        <v>17.1181248329531</v>
      </c>
    </row>
    <row r="529" spans="1:7">
      <c r="A529" s="1" t="s">
        <v>1534</v>
      </c>
      <c r="B529" s="1" t="s">
        <v>1196</v>
      </c>
      <c r="C529" s="1" t="s">
        <v>372</v>
      </c>
      <c r="E529">
        <f>VALUE(Calorimeter3b__4[[#This Row],[Column1]])</f>
        <v>8.75</v>
      </c>
      <c r="F529" s="70">
        <f t="shared" si="8"/>
        <v>525</v>
      </c>
      <c r="G529">
        <f>VALUE(Calorimeter3b__4[[#This Row],[Column2]])</f>
        <v>17.1760535191016</v>
      </c>
    </row>
    <row r="530" spans="1:7">
      <c r="A530" s="1" t="s">
        <v>1535</v>
      </c>
      <c r="B530" s="1" t="s">
        <v>1193</v>
      </c>
      <c r="C530" s="1" t="s">
        <v>373</v>
      </c>
      <c r="E530">
        <f>VALUE(Calorimeter3b__4[[#This Row],[Column1]])</f>
        <v>8.7666666666666604</v>
      </c>
      <c r="F530" s="70">
        <f t="shared" si="8"/>
        <v>525.99999999999966</v>
      </c>
      <c r="G530">
        <f>VALUE(Calorimeter3b__4[[#This Row],[Column2]])</f>
        <v>17.2339453368985</v>
      </c>
    </row>
    <row r="531" spans="1:7">
      <c r="A531" s="1" t="s">
        <v>1536</v>
      </c>
      <c r="B531" s="1" t="s">
        <v>1195</v>
      </c>
      <c r="C531" s="1" t="s">
        <v>444</v>
      </c>
      <c r="E531">
        <f>VALUE(Calorimeter3b__4[[#This Row],[Column1]])</f>
        <v>8.7833333333333297</v>
      </c>
      <c r="F531" s="70">
        <f t="shared" si="8"/>
        <v>526.99999999999977</v>
      </c>
      <c r="G531">
        <f>VALUE(Calorimeter3b__4[[#This Row],[Column2]])</f>
        <v>17.205004022099502</v>
      </c>
    </row>
    <row r="532" spans="1:7">
      <c r="A532" s="1" t="s">
        <v>1537</v>
      </c>
      <c r="B532" s="1" t="s">
        <v>1199</v>
      </c>
      <c r="C532" s="1" t="s">
        <v>444</v>
      </c>
      <c r="E532">
        <f>VALUE(Calorimeter3b__4[[#This Row],[Column1]])</f>
        <v>8.8000000000000007</v>
      </c>
      <c r="F532" s="70">
        <f t="shared" si="8"/>
        <v>528</v>
      </c>
      <c r="G532">
        <f>VALUE(Calorimeter3b__4[[#This Row],[Column2]])</f>
        <v>17.089146591880802</v>
      </c>
    </row>
    <row r="533" spans="1:7">
      <c r="A533" s="1" t="s">
        <v>1538</v>
      </c>
      <c r="B533" s="1" t="s">
        <v>1694</v>
      </c>
      <c r="C533" s="1" t="s">
        <v>373</v>
      </c>
      <c r="E533">
        <f>VALUE(Calorimeter3b__4[[#This Row],[Column1]])</f>
        <v>8.8166666666666593</v>
      </c>
      <c r="F533" s="70">
        <f t="shared" si="8"/>
        <v>528.99999999999955</v>
      </c>
      <c r="G533">
        <f>VALUE(Calorimeter3b__4[[#This Row],[Column2]])</f>
        <v>17.1181248329531</v>
      </c>
    </row>
    <row r="534" spans="1:7">
      <c r="A534" s="1" t="s">
        <v>260</v>
      </c>
      <c r="B534" s="1" t="s">
        <v>1190</v>
      </c>
      <c r="C534" s="1" t="s">
        <v>373</v>
      </c>
      <c r="E534">
        <f>VALUE(Calorimeter3b__4[[#This Row],[Column1]])</f>
        <v>8.8333333333333304</v>
      </c>
      <c r="F534" s="70">
        <f t="shared" si="8"/>
        <v>529.99999999999977</v>
      </c>
      <c r="G534">
        <f>VALUE(Calorimeter3b__4[[#This Row],[Column2]])</f>
        <v>17.4074018833231</v>
      </c>
    </row>
    <row r="535" spans="1:7">
      <c r="A535" s="1" t="s">
        <v>1539</v>
      </c>
      <c r="B535" s="1" t="s">
        <v>1196</v>
      </c>
      <c r="C535" s="1" t="s">
        <v>373</v>
      </c>
      <c r="E535">
        <f>VALUE(Calorimeter3b__4[[#This Row],[Column1]])</f>
        <v>8.85</v>
      </c>
      <c r="F535" s="70">
        <f t="shared" si="8"/>
        <v>531</v>
      </c>
      <c r="G535">
        <f>VALUE(Calorimeter3b__4[[#This Row],[Column2]])</f>
        <v>17.1760535191016</v>
      </c>
    </row>
    <row r="536" spans="1:7">
      <c r="A536" s="1" t="s">
        <v>1540</v>
      </c>
      <c r="B536" s="1" t="s">
        <v>1199</v>
      </c>
      <c r="C536" s="1" t="s">
        <v>372</v>
      </c>
      <c r="E536">
        <f>VALUE(Calorimeter3b__4[[#This Row],[Column1]])</f>
        <v>8.86666666666666</v>
      </c>
      <c r="F536" s="70">
        <f t="shared" si="8"/>
        <v>531.99999999999955</v>
      </c>
      <c r="G536">
        <f>VALUE(Calorimeter3b__4[[#This Row],[Column2]])</f>
        <v>17.089146591880802</v>
      </c>
    </row>
    <row r="537" spans="1:7">
      <c r="A537" s="1" t="s">
        <v>1541</v>
      </c>
      <c r="B537" s="1" t="s">
        <v>1193</v>
      </c>
      <c r="C537" s="1" t="s">
        <v>444</v>
      </c>
      <c r="E537">
        <f>VALUE(Calorimeter3b__4[[#This Row],[Column1]])</f>
        <v>8.8833333333333293</v>
      </c>
      <c r="F537" s="70">
        <f t="shared" si="8"/>
        <v>532.99999999999977</v>
      </c>
      <c r="G537">
        <f>VALUE(Calorimeter3b__4[[#This Row],[Column2]])</f>
        <v>17.2339453368985</v>
      </c>
    </row>
    <row r="538" spans="1:7">
      <c r="A538" s="1" t="s">
        <v>1542</v>
      </c>
      <c r="B538" s="1" t="s">
        <v>1694</v>
      </c>
      <c r="C538" s="1" t="s">
        <v>372</v>
      </c>
      <c r="E538">
        <f>VALUE(Calorimeter3b__4[[#This Row],[Column1]])</f>
        <v>8.9</v>
      </c>
      <c r="F538" s="70">
        <f t="shared" si="8"/>
        <v>534</v>
      </c>
      <c r="G538">
        <f>VALUE(Calorimeter3b__4[[#This Row],[Column2]])</f>
        <v>17.1181248329531</v>
      </c>
    </row>
    <row r="539" spans="1:7">
      <c r="A539" s="1" t="s">
        <v>1543</v>
      </c>
      <c r="B539" s="1" t="s">
        <v>1197</v>
      </c>
      <c r="C539" s="1" t="s">
        <v>372</v>
      </c>
      <c r="E539">
        <f>VALUE(Calorimeter3b__4[[#This Row],[Column1]])</f>
        <v>8.9166666666666607</v>
      </c>
      <c r="F539" s="70">
        <f t="shared" si="8"/>
        <v>534.99999999999966</v>
      </c>
      <c r="G539">
        <f>VALUE(Calorimeter3b__4[[#This Row],[Column2]])</f>
        <v>17.147093799030198</v>
      </c>
    </row>
    <row r="540" spans="1:7">
      <c r="A540" s="1" t="s">
        <v>1544</v>
      </c>
      <c r="B540" s="1" t="s">
        <v>1196</v>
      </c>
      <c r="C540" s="1" t="s">
        <v>373</v>
      </c>
      <c r="E540">
        <f>VALUE(Calorimeter3b__4[[#This Row],[Column1]])</f>
        <v>8.93333333333333</v>
      </c>
      <c r="F540" s="70">
        <f t="shared" si="8"/>
        <v>535.99999999999977</v>
      </c>
      <c r="G540">
        <f>VALUE(Calorimeter3b__4[[#This Row],[Column2]])</f>
        <v>17.1760535191016</v>
      </c>
    </row>
    <row r="541" spans="1:7">
      <c r="A541" s="1" t="s">
        <v>1545</v>
      </c>
      <c r="B541" s="1" t="s">
        <v>1694</v>
      </c>
      <c r="C541" s="1" t="s">
        <v>373</v>
      </c>
      <c r="E541">
        <f>VALUE(Calorimeter3b__4[[#This Row],[Column1]])</f>
        <v>8.9499999999999993</v>
      </c>
      <c r="F541" s="70">
        <f t="shared" si="8"/>
        <v>537</v>
      </c>
      <c r="G541">
        <f>VALUE(Calorimeter3b__4[[#This Row],[Column2]])</f>
        <v>17.1181248329531</v>
      </c>
    </row>
    <row r="542" spans="1:7">
      <c r="A542" s="1" t="s">
        <v>1546</v>
      </c>
      <c r="B542" s="1" t="s">
        <v>1199</v>
      </c>
      <c r="C542" s="1" t="s">
        <v>372</v>
      </c>
      <c r="E542">
        <f>VALUE(Calorimeter3b__4[[#This Row],[Column1]])</f>
        <v>8.9666666666666597</v>
      </c>
      <c r="F542" s="70">
        <f t="shared" si="8"/>
        <v>537.99999999999955</v>
      </c>
      <c r="G542">
        <f>VALUE(Calorimeter3b__4[[#This Row],[Column2]])</f>
        <v>17.089146591880802</v>
      </c>
    </row>
    <row r="543" spans="1:7">
      <c r="A543" s="1" t="s">
        <v>1547</v>
      </c>
      <c r="B543" s="1" t="s">
        <v>1197</v>
      </c>
      <c r="C543" s="1" t="s">
        <v>372</v>
      </c>
      <c r="E543">
        <f>VALUE(Calorimeter3b__4[[#This Row],[Column1]])</f>
        <v>8.9833333333333307</v>
      </c>
      <c r="F543" s="70">
        <f t="shared" si="8"/>
        <v>538.99999999999989</v>
      </c>
      <c r="G543">
        <f>VALUE(Calorimeter3b__4[[#This Row],[Column2]])</f>
        <v>17.147093799030198</v>
      </c>
    </row>
    <row r="544" spans="1:7">
      <c r="A544" s="1" t="s">
        <v>20</v>
      </c>
      <c r="B544" s="1" t="s">
        <v>1192</v>
      </c>
      <c r="C544" s="1" t="s">
        <v>375</v>
      </c>
      <c r="E544">
        <f>VALUE(Calorimeter3b__4[[#This Row],[Column1]])</f>
        <v>9</v>
      </c>
      <c r="F544" s="70">
        <f t="shared" si="8"/>
        <v>540</v>
      </c>
      <c r="G544">
        <f>VALUE(Calorimeter3b__4[[#This Row],[Column2]])</f>
        <v>17.2628774923161</v>
      </c>
    </row>
    <row r="545" spans="1:7">
      <c r="A545" s="1" t="s">
        <v>1548</v>
      </c>
      <c r="B545" s="1" t="s">
        <v>1694</v>
      </c>
      <c r="C545" s="1" t="s">
        <v>372</v>
      </c>
      <c r="E545">
        <f>VALUE(Calorimeter3b__4[[#This Row],[Column1]])</f>
        <v>9.0166666666666604</v>
      </c>
      <c r="F545" s="70">
        <f t="shared" si="8"/>
        <v>540.99999999999966</v>
      </c>
      <c r="G545">
        <f>VALUE(Calorimeter3b__4[[#This Row],[Column2]])</f>
        <v>17.1181248329531</v>
      </c>
    </row>
    <row r="546" spans="1:7">
      <c r="A546" s="1" t="s">
        <v>1549</v>
      </c>
      <c r="B546" s="1" t="s">
        <v>1196</v>
      </c>
      <c r="C546" s="1" t="s">
        <v>1677</v>
      </c>
      <c r="E546">
        <f>VALUE(Calorimeter3b__4[[#This Row],[Column1]])</f>
        <v>9.0333333333333297</v>
      </c>
      <c r="F546" s="70">
        <f t="shared" si="8"/>
        <v>541.99999999999977</v>
      </c>
      <c r="G546">
        <f>VALUE(Calorimeter3b__4[[#This Row],[Column2]])</f>
        <v>17.1760535191016</v>
      </c>
    </row>
    <row r="547" spans="1:7">
      <c r="A547" s="1" t="s">
        <v>1550</v>
      </c>
      <c r="B547" s="1" t="s">
        <v>1195</v>
      </c>
      <c r="C547" s="1" t="s">
        <v>373</v>
      </c>
      <c r="E547">
        <f>VALUE(Calorimeter3b__4[[#This Row],[Column1]])</f>
        <v>9.0500000000000007</v>
      </c>
      <c r="F547" s="70">
        <f t="shared" si="8"/>
        <v>543</v>
      </c>
      <c r="G547">
        <f>VALUE(Calorimeter3b__4[[#This Row],[Column2]])</f>
        <v>17.205004022099502</v>
      </c>
    </row>
    <row r="548" spans="1:7">
      <c r="A548" s="1" t="s">
        <v>1551</v>
      </c>
      <c r="B548" s="1" t="s">
        <v>1196</v>
      </c>
      <c r="C548" s="1" t="s">
        <v>444</v>
      </c>
      <c r="E548">
        <f>VALUE(Calorimeter3b__4[[#This Row],[Column1]])</f>
        <v>9.0666666666666593</v>
      </c>
      <c r="F548" s="70">
        <f t="shared" si="8"/>
        <v>543.99999999999955</v>
      </c>
      <c r="G548">
        <f>VALUE(Calorimeter3b__4[[#This Row],[Column2]])</f>
        <v>17.1760535191016</v>
      </c>
    </row>
    <row r="549" spans="1:7">
      <c r="A549" s="1" t="s">
        <v>1552</v>
      </c>
      <c r="B549" s="1" t="s">
        <v>1197</v>
      </c>
      <c r="C549" s="1" t="s">
        <v>373</v>
      </c>
      <c r="E549">
        <f>VALUE(Calorimeter3b__4[[#This Row],[Column1]])</f>
        <v>9.0833333333333304</v>
      </c>
      <c r="F549" s="70">
        <f t="shared" si="8"/>
        <v>544.99999999999977</v>
      </c>
      <c r="G549">
        <f>VALUE(Calorimeter3b__4[[#This Row],[Column2]])</f>
        <v>17.147093799030198</v>
      </c>
    </row>
    <row r="550" spans="1:7">
      <c r="A550" s="1" t="s">
        <v>1553</v>
      </c>
      <c r="B550" s="1" t="s">
        <v>1193</v>
      </c>
      <c r="C550" s="1" t="s">
        <v>444</v>
      </c>
      <c r="E550">
        <f>VALUE(Calorimeter3b__4[[#This Row],[Column1]])</f>
        <v>9.1</v>
      </c>
      <c r="F550" s="70">
        <f t="shared" si="8"/>
        <v>546</v>
      </c>
      <c r="G550">
        <f>VALUE(Calorimeter3b__4[[#This Row],[Column2]])</f>
        <v>17.2339453368985</v>
      </c>
    </row>
    <row r="551" spans="1:7">
      <c r="A551" s="1" t="s">
        <v>1554</v>
      </c>
      <c r="B551" s="1" t="s">
        <v>1197</v>
      </c>
      <c r="C551" s="1" t="s">
        <v>444</v>
      </c>
      <c r="E551">
        <f>VALUE(Calorimeter3b__4[[#This Row],[Column1]])</f>
        <v>9.11666666666666</v>
      </c>
      <c r="F551" s="70">
        <f t="shared" si="8"/>
        <v>546.99999999999955</v>
      </c>
      <c r="G551">
        <f>VALUE(Calorimeter3b__4[[#This Row],[Column2]])</f>
        <v>17.147093799030198</v>
      </c>
    </row>
    <row r="552" spans="1:7">
      <c r="A552" s="1" t="s">
        <v>1555</v>
      </c>
      <c r="B552" s="1" t="s">
        <v>1197</v>
      </c>
      <c r="C552" s="1" t="s">
        <v>373</v>
      </c>
      <c r="E552">
        <f>VALUE(Calorimeter3b__4[[#This Row],[Column1]])</f>
        <v>9.1333333333333293</v>
      </c>
      <c r="F552" s="70">
        <f t="shared" si="8"/>
        <v>547.99999999999977</v>
      </c>
      <c r="G552">
        <f>VALUE(Calorimeter3b__4[[#This Row],[Column2]])</f>
        <v>17.147093799030198</v>
      </c>
    </row>
    <row r="553" spans="1:7">
      <c r="A553" s="1" t="s">
        <v>1556</v>
      </c>
      <c r="B553" s="1" t="s">
        <v>1694</v>
      </c>
      <c r="C553" s="1" t="s">
        <v>1677</v>
      </c>
      <c r="E553">
        <f>VALUE(Calorimeter3b__4[[#This Row],[Column1]])</f>
        <v>9.15</v>
      </c>
      <c r="F553" s="70">
        <f t="shared" si="8"/>
        <v>549</v>
      </c>
      <c r="G553">
        <f>VALUE(Calorimeter3b__4[[#This Row],[Column2]])</f>
        <v>17.1181248329531</v>
      </c>
    </row>
    <row r="554" spans="1:7">
      <c r="A554" s="1" t="s">
        <v>263</v>
      </c>
      <c r="B554" s="1" t="s">
        <v>1199</v>
      </c>
      <c r="C554" s="1" t="s">
        <v>373</v>
      </c>
      <c r="E554">
        <f>VALUE(Calorimeter3b__4[[#This Row],[Column1]])</f>
        <v>9.1666666666666607</v>
      </c>
      <c r="F554" s="70">
        <f t="shared" si="8"/>
        <v>549.99999999999966</v>
      </c>
      <c r="G554">
        <f>VALUE(Calorimeter3b__4[[#This Row],[Column2]])</f>
        <v>17.089146591880802</v>
      </c>
    </row>
    <row r="555" spans="1:7">
      <c r="A555" s="1" t="s">
        <v>1557</v>
      </c>
      <c r="B555" s="1" t="s">
        <v>1197</v>
      </c>
      <c r="C555" s="1" t="s">
        <v>373</v>
      </c>
      <c r="E555">
        <f>VALUE(Calorimeter3b__4[[#This Row],[Column1]])</f>
        <v>9.18333333333333</v>
      </c>
      <c r="F555" s="70">
        <f t="shared" si="8"/>
        <v>550.99999999999977</v>
      </c>
      <c r="G555">
        <f>VALUE(Calorimeter3b__4[[#This Row],[Column2]])</f>
        <v>17.147093799030198</v>
      </c>
    </row>
    <row r="556" spans="1:7">
      <c r="A556" s="1" t="s">
        <v>1558</v>
      </c>
      <c r="B556" s="1" t="s">
        <v>1195</v>
      </c>
      <c r="C556" s="1" t="s">
        <v>444</v>
      </c>
      <c r="E556">
        <f>VALUE(Calorimeter3b__4[[#This Row],[Column1]])</f>
        <v>9.1999999999999993</v>
      </c>
      <c r="F556" s="70">
        <f t="shared" si="8"/>
        <v>552</v>
      </c>
      <c r="G556">
        <f>VALUE(Calorimeter3b__4[[#This Row],[Column2]])</f>
        <v>17.205004022099502</v>
      </c>
    </row>
    <row r="557" spans="1:7">
      <c r="A557" s="1" t="s">
        <v>1559</v>
      </c>
      <c r="B557" s="1" t="s">
        <v>1197</v>
      </c>
      <c r="C557" s="1" t="s">
        <v>373</v>
      </c>
      <c r="E557">
        <f>VALUE(Calorimeter3b__4[[#This Row],[Column1]])</f>
        <v>9.2166666666666597</v>
      </c>
      <c r="F557" s="70">
        <f t="shared" si="8"/>
        <v>552.99999999999955</v>
      </c>
      <c r="G557">
        <f>VALUE(Calorimeter3b__4[[#This Row],[Column2]])</f>
        <v>17.147093799030198</v>
      </c>
    </row>
    <row r="558" spans="1:7">
      <c r="A558" s="1" t="s">
        <v>1560</v>
      </c>
      <c r="B558" s="1" t="s">
        <v>1197</v>
      </c>
      <c r="C558" s="1" t="s">
        <v>373</v>
      </c>
      <c r="E558">
        <f>VALUE(Calorimeter3b__4[[#This Row],[Column1]])</f>
        <v>9.2333333333333307</v>
      </c>
      <c r="F558" s="70">
        <f t="shared" si="8"/>
        <v>553.99999999999989</v>
      </c>
      <c r="G558">
        <f>VALUE(Calorimeter3b__4[[#This Row],[Column2]])</f>
        <v>17.147093799030198</v>
      </c>
    </row>
    <row r="559" spans="1:7">
      <c r="A559" s="1" t="s">
        <v>1561</v>
      </c>
      <c r="B559" s="1" t="s">
        <v>1195</v>
      </c>
      <c r="C559" s="1" t="s">
        <v>444</v>
      </c>
      <c r="E559">
        <f>VALUE(Calorimeter3b__4[[#This Row],[Column1]])</f>
        <v>9.25</v>
      </c>
      <c r="F559" s="70">
        <f t="shared" si="8"/>
        <v>555</v>
      </c>
      <c r="G559">
        <f>VALUE(Calorimeter3b__4[[#This Row],[Column2]])</f>
        <v>17.205004022099502</v>
      </c>
    </row>
    <row r="560" spans="1:7">
      <c r="A560" s="1" t="s">
        <v>1562</v>
      </c>
      <c r="B560" s="1" t="s">
        <v>1196</v>
      </c>
      <c r="C560" s="1" t="s">
        <v>372</v>
      </c>
      <c r="E560">
        <f>VALUE(Calorimeter3b__4[[#This Row],[Column1]])</f>
        <v>9.2666666666666604</v>
      </c>
      <c r="F560" s="70">
        <f t="shared" si="8"/>
        <v>555.99999999999966</v>
      </c>
      <c r="G560">
        <f>VALUE(Calorimeter3b__4[[#This Row],[Column2]])</f>
        <v>17.1760535191016</v>
      </c>
    </row>
    <row r="561" spans="1:7">
      <c r="A561" s="1" t="s">
        <v>1563</v>
      </c>
      <c r="B561" s="1" t="s">
        <v>1196</v>
      </c>
      <c r="C561" s="1" t="s">
        <v>373</v>
      </c>
      <c r="E561">
        <f>VALUE(Calorimeter3b__4[[#This Row],[Column1]])</f>
        <v>9.2833333333333297</v>
      </c>
      <c r="F561" s="70">
        <f t="shared" si="8"/>
        <v>556.99999999999977</v>
      </c>
      <c r="G561">
        <f>VALUE(Calorimeter3b__4[[#This Row],[Column2]])</f>
        <v>17.1760535191016</v>
      </c>
    </row>
    <row r="562" spans="1:7">
      <c r="A562" s="1" t="s">
        <v>1564</v>
      </c>
      <c r="B562" s="1" t="s">
        <v>1196</v>
      </c>
      <c r="C562" s="1" t="s">
        <v>373</v>
      </c>
      <c r="E562">
        <f>VALUE(Calorimeter3b__4[[#This Row],[Column1]])</f>
        <v>9.3000000000000007</v>
      </c>
      <c r="F562" s="70">
        <f t="shared" si="8"/>
        <v>558</v>
      </c>
      <c r="G562">
        <f>VALUE(Calorimeter3b__4[[#This Row],[Column2]])</f>
        <v>17.1760535191016</v>
      </c>
    </row>
    <row r="563" spans="1:7">
      <c r="A563" s="1" t="s">
        <v>1565</v>
      </c>
      <c r="B563" s="1" t="s">
        <v>1195</v>
      </c>
      <c r="C563" s="1" t="s">
        <v>373</v>
      </c>
      <c r="E563">
        <f>VALUE(Calorimeter3b__4[[#This Row],[Column1]])</f>
        <v>9.3166666666666593</v>
      </c>
      <c r="F563" s="70">
        <f t="shared" si="8"/>
        <v>558.99999999999955</v>
      </c>
      <c r="G563">
        <f>VALUE(Calorimeter3b__4[[#This Row],[Column2]])</f>
        <v>17.205004022099502</v>
      </c>
    </row>
    <row r="564" spans="1:7">
      <c r="A564" s="1" t="s">
        <v>265</v>
      </c>
      <c r="B564" s="1" t="s">
        <v>1196</v>
      </c>
      <c r="C564" s="1" t="s">
        <v>372</v>
      </c>
      <c r="E564">
        <f>VALUE(Calorimeter3b__4[[#This Row],[Column1]])</f>
        <v>9.3333333333333304</v>
      </c>
      <c r="F564" s="70">
        <f t="shared" si="8"/>
        <v>559.99999999999977</v>
      </c>
      <c r="G564">
        <f>VALUE(Calorimeter3b__4[[#This Row],[Column2]])</f>
        <v>17.1760535191016</v>
      </c>
    </row>
    <row r="565" spans="1:7">
      <c r="A565" s="1" t="s">
        <v>1566</v>
      </c>
      <c r="B565" s="1" t="s">
        <v>1197</v>
      </c>
      <c r="C565" s="1" t="s">
        <v>1677</v>
      </c>
      <c r="E565">
        <f>VALUE(Calorimeter3b__4[[#This Row],[Column1]])</f>
        <v>9.35</v>
      </c>
      <c r="F565" s="70">
        <f t="shared" si="8"/>
        <v>561</v>
      </c>
      <c r="G565">
        <f>VALUE(Calorimeter3b__4[[#This Row],[Column2]])</f>
        <v>17.147093799030198</v>
      </c>
    </row>
    <row r="566" spans="1:7">
      <c r="A566" s="1" t="s">
        <v>1567</v>
      </c>
      <c r="B566" s="1" t="s">
        <v>1694</v>
      </c>
      <c r="C566" s="1" t="s">
        <v>373</v>
      </c>
      <c r="E566">
        <f>VALUE(Calorimeter3b__4[[#This Row],[Column1]])</f>
        <v>9.36666666666666</v>
      </c>
      <c r="F566" s="70">
        <f t="shared" si="8"/>
        <v>561.99999999999955</v>
      </c>
      <c r="G566">
        <f>VALUE(Calorimeter3b__4[[#This Row],[Column2]])</f>
        <v>17.1181248329531</v>
      </c>
    </row>
    <row r="567" spans="1:7">
      <c r="A567" s="1" t="s">
        <v>1568</v>
      </c>
      <c r="B567" s="1" t="s">
        <v>1197</v>
      </c>
      <c r="C567" s="1" t="s">
        <v>372</v>
      </c>
      <c r="E567">
        <f>VALUE(Calorimeter3b__4[[#This Row],[Column1]])</f>
        <v>9.3833333333333293</v>
      </c>
      <c r="F567" s="70">
        <f t="shared" si="8"/>
        <v>562.99999999999977</v>
      </c>
      <c r="G567">
        <f>VALUE(Calorimeter3b__4[[#This Row],[Column2]])</f>
        <v>17.147093799030198</v>
      </c>
    </row>
    <row r="568" spans="1:7">
      <c r="A568" s="1" t="s">
        <v>1569</v>
      </c>
      <c r="B568" s="1" t="s">
        <v>1195</v>
      </c>
      <c r="C568" s="1" t="s">
        <v>373</v>
      </c>
      <c r="E568">
        <f>VALUE(Calorimeter3b__4[[#This Row],[Column1]])</f>
        <v>9.4</v>
      </c>
      <c r="F568" s="70">
        <f t="shared" si="8"/>
        <v>564</v>
      </c>
      <c r="G568">
        <f>VALUE(Calorimeter3b__4[[#This Row],[Column2]])</f>
        <v>17.205004022099502</v>
      </c>
    </row>
    <row r="569" spans="1:7">
      <c r="A569" s="1" t="s">
        <v>1570</v>
      </c>
      <c r="B569" s="1" t="s">
        <v>1197</v>
      </c>
      <c r="C569" s="1" t="s">
        <v>372</v>
      </c>
      <c r="E569">
        <f>VALUE(Calorimeter3b__4[[#This Row],[Column1]])</f>
        <v>9.4166666666666607</v>
      </c>
      <c r="F569" s="70">
        <f t="shared" si="8"/>
        <v>564.99999999999966</v>
      </c>
      <c r="G569">
        <f>VALUE(Calorimeter3b__4[[#This Row],[Column2]])</f>
        <v>17.147093799030198</v>
      </c>
    </row>
    <row r="570" spans="1:7">
      <c r="A570" s="1" t="s">
        <v>1571</v>
      </c>
      <c r="B570" s="1" t="s">
        <v>1694</v>
      </c>
      <c r="C570" s="1" t="s">
        <v>372</v>
      </c>
      <c r="E570">
        <f>VALUE(Calorimeter3b__4[[#This Row],[Column1]])</f>
        <v>9.43333333333333</v>
      </c>
      <c r="F570" s="70">
        <f t="shared" si="8"/>
        <v>565.99999999999977</v>
      </c>
      <c r="G570">
        <f>VALUE(Calorimeter3b__4[[#This Row],[Column2]])</f>
        <v>17.1181248329531</v>
      </c>
    </row>
    <row r="571" spans="1:7">
      <c r="A571" s="1" t="s">
        <v>1572</v>
      </c>
      <c r="B571" s="1" t="s">
        <v>1195</v>
      </c>
      <c r="C571" s="1" t="s">
        <v>372</v>
      </c>
      <c r="E571">
        <f>VALUE(Calorimeter3b__4[[#This Row],[Column1]])</f>
        <v>9.4499999999999993</v>
      </c>
      <c r="F571" s="70">
        <f t="shared" si="8"/>
        <v>567</v>
      </c>
      <c r="G571">
        <f>VALUE(Calorimeter3b__4[[#This Row],[Column2]])</f>
        <v>17.205004022099502</v>
      </c>
    </row>
    <row r="572" spans="1:7">
      <c r="A572" s="1" t="s">
        <v>1573</v>
      </c>
      <c r="B572" s="1" t="s">
        <v>1193</v>
      </c>
      <c r="C572" s="1" t="s">
        <v>372</v>
      </c>
      <c r="E572">
        <f>VALUE(Calorimeter3b__4[[#This Row],[Column1]])</f>
        <v>9.4666666666666597</v>
      </c>
      <c r="F572" s="70">
        <f t="shared" si="8"/>
        <v>567.99999999999955</v>
      </c>
      <c r="G572">
        <f>VALUE(Calorimeter3b__4[[#This Row],[Column2]])</f>
        <v>17.2339453368985</v>
      </c>
    </row>
    <row r="573" spans="1:7">
      <c r="A573" s="1" t="s">
        <v>1574</v>
      </c>
      <c r="B573" s="1" t="s">
        <v>1196</v>
      </c>
      <c r="C573" s="1" t="s">
        <v>372</v>
      </c>
      <c r="E573">
        <f>VALUE(Calorimeter3b__4[[#This Row],[Column1]])</f>
        <v>9.4833333333333307</v>
      </c>
      <c r="F573" s="70">
        <f t="shared" si="8"/>
        <v>568.99999999999989</v>
      </c>
      <c r="G573">
        <f>VALUE(Calorimeter3b__4[[#This Row],[Column2]])</f>
        <v>17.1760535191016</v>
      </c>
    </row>
    <row r="574" spans="1:7">
      <c r="A574" s="1" t="s">
        <v>267</v>
      </c>
      <c r="B574" s="1" t="s">
        <v>1197</v>
      </c>
      <c r="C574" s="1" t="s">
        <v>372</v>
      </c>
      <c r="E574">
        <f>VALUE(Calorimeter3b__4[[#This Row],[Column1]])</f>
        <v>9.5</v>
      </c>
      <c r="F574" s="70">
        <f t="shared" si="8"/>
        <v>570</v>
      </c>
      <c r="G574">
        <f>VALUE(Calorimeter3b__4[[#This Row],[Column2]])</f>
        <v>17.147093799030198</v>
      </c>
    </row>
    <row r="575" spans="1:7">
      <c r="A575" s="1" t="s">
        <v>1575</v>
      </c>
      <c r="B575" s="1" t="s">
        <v>1196</v>
      </c>
      <c r="C575" s="1" t="s">
        <v>372</v>
      </c>
      <c r="E575">
        <f>VALUE(Calorimeter3b__4[[#This Row],[Column1]])</f>
        <v>9.5166666666666604</v>
      </c>
      <c r="F575" s="70">
        <f t="shared" si="8"/>
        <v>570.99999999999966</v>
      </c>
      <c r="G575">
        <f>VALUE(Calorimeter3b__4[[#This Row],[Column2]])</f>
        <v>17.1760535191016</v>
      </c>
    </row>
    <row r="576" spans="1:7">
      <c r="A576" s="1" t="s">
        <v>1576</v>
      </c>
      <c r="B576" s="1" t="s">
        <v>1195</v>
      </c>
      <c r="C576" s="1" t="s">
        <v>373</v>
      </c>
      <c r="E576">
        <f>VALUE(Calorimeter3b__4[[#This Row],[Column1]])</f>
        <v>9.5333333333333297</v>
      </c>
      <c r="F576" s="70">
        <f t="shared" si="8"/>
        <v>571.99999999999977</v>
      </c>
      <c r="G576">
        <f>VALUE(Calorimeter3b__4[[#This Row],[Column2]])</f>
        <v>17.205004022099502</v>
      </c>
    </row>
    <row r="577" spans="1:7">
      <c r="A577" s="1" t="s">
        <v>1577</v>
      </c>
      <c r="B577" s="1" t="s">
        <v>1193</v>
      </c>
      <c r="C577" s="1" t="s">
        <v>372</v>
      </c>
      <c r="E577">
        <f>VALUE(Calorimeter3b__4[[#This Row],[Column1]])</f>
        <v>9.5500000000000007</v>
      </c>
      <c r="F577" s="70">
        <f t="shared" si="8"/>
        <v>573</v>
      </c>
      <c r="G577">
        <f>VALUE(Calorimeter3b__4[[#This Row],[Column2]])</f>
        <v>17.2339453368985</v>
      </c>
    </row>
    <row r="578" spans="1:7">
      <c r="A578" s="1" t="s">
        <v>1578</v>
      </c>
      <c r="B578" s="1" t="s">
        <v>1193</v>
      </c>
      <c r="C578" s="1" t="s">
        <v>372</v>
      </c>
      <c r="E578">
        <f>VALUE(Calorimeter3b__4[[#This Row],[Column1]])</f>
        <v>9.5666666666666593</v>
      </c>
      <c r="F578" s="70">
        <f t="shared" si="8"/>
        <v>573.99999999999955</v>
      </c>
      <c r="G578">
        <f>VALUE(Calorimeter3b__4[[#This Row],[Column2]])</f>
        <v>17.2339453368985</v>
      </c>
    </row>
    <row r="579" spans="1:7">
      <c r="A579" s="1" t="s">
        <v>1579</v>
      </c>
      <c r="B579" s="1" t="s">
        <v>1197</v>
      </c>
      <c r="C579" s="1" t="s">
        <v>373</v>
      </c>
      <c r="E579">
        <f>VALUE(Calorimeter3b__4[[#This Row],[Column1]])</f>
        <v>9.5833333333333304</v>
      </c>
      <c r="F579" s="70">
        <f t="shared" si="8"/>
        <v>574.99999999999977</v>
      </c>
      <c r="G579">
        <f>VALUE(Calorimeter3b__4[[#This Row],[Column2]])</f>
        <v>17.147093799030198</v>
      </c>
    </row>
    <row r="580" spans="1:7">
      <c r="A580" s="1" t="s">
        <v>1580</v>
      </c>
      <c r="B580" s="1" t="s">
        <v>1197</v>
      </c>
      <c r="C580" s="1" t="s">
        <v>370</v>
      </c>
      <c r="E580">
        <f>VALUE(Calorimeter3b__4[[#This Row],[Column1]])</f>
        <v>9.6</v>
      </c>
      <c r="F580" s="70">
        <f t="shared" si="8"/>
        <v>576</v>
      </c>
      <c r="G580">
        <f>VALUE(Calorimeter3b__4[[#This Row],[Column2]])</f>
        <v>17.147093799030198</v>
      </c>
    </row>
    <row r="581" spans="1:7">
      <c r="A581" s="1" t="s">
        <v>1581</v>
      </c>
      <c r="B581" s="1" t="s">
        <v>1694</v>
      </c>
      <c r="C581" s="1" t="s">
        <v>1677</v>
      </c>
      <c r="E581">
        <f>VALUE(Calorimeter3b__4[[#This Row],[Column1]])</f>
        <v>9.61666666666666</v>
      </c>
      <c r="F581" s="70">
        <f t="shared" ref="F581:F644" si="9">E581*60</f>
        <v>576.99999999999955</v>
      </c>
      <c r="G581">
        <f>VALUE(Calorimeter3b__4[[#This Row],[Column2]])</f>
        <v>17.1181248329531</v>
      </c>
    </row>
    <row r="582" spans="1:7">
      <c r="A582" s="1" t="s">
        <v>1582</v>
      </c>
      <c r="B582" s="1" t="s">
        <v>1196</v>
      </c>
      <c r="C582" s="1" t="s">
        <v>372</v>
      </c>
      <c r="E582">
        <f>VALUE(Calorimeter3b__4[[#This Row],[Column1]])</f>
        <v>9.6333333333333293</v>
      </c>
      <c r="F582" s="70">
        <f t="shared" si="9"/>
        <v>577.99999999999977</v>
      </c>
      <c r="G582">
        <f>VALUE(Calorimeter3b__4[[#This Row],[Column2]])</f>
        <v>17.1760535191016</v>
      </c>
    </row>
    <row r="583" spans="1:7">
      <c r="A583" s="1" t="s">
        <v>1583</v>
      </c>
      <c r="B583" s="1" t="s">
        <v>1694</v>
      </c>
      <c r="C583" s="1" t="s">
        <v>1677</v>
      </c>
      <c r="E583">
        <f>VALUE(Calorimeter3b__4[[#This Row],[Column1]])</f>
        <v>9.65</v>
      </c>
      <c r="F583" s="70">
        <f t="shared" si="9"/>
        <v>579</v>
      </c>
      <c r="G583">
        <f>VALUE(Calorimeter3b__4[[#This Row],[Column2]])</f>
        <v>17.1181248329531</v>
      </c>
    </row>
    <row r="584" spans="1:7">
      <c r="A584" s="1" t="s">
        <v>269</v>
      </c>
      <c r="B584" s="1" t="s">
        <v>1694</v>
      </c>
      <c r="C584" s="1" t="s">
        <v>1677</v>
      </c>
      <c r="E584">
        <f>VALUE(Calorimeter3b__4[[#This Row],[Column1]])</f>
        <v>9.6666666666666607</v>
      </c>
      <c r="F584" s="70">
        <f t="shared" si="9"/>
        <v>579.99999999999966</v>
      </c>
      <c r="G584">
        <f>VALUE(Calorimeter3b__4[[#This Row],[Column2]])</f>
        <v>17.1181248329531</v>
      </c>
    </row>
    <row r="585" spans="1:7">
      <c r="A585" s="1" t="s">
        <v>1584</v>
      </c>
      <c r="B585" s="1" t="s">
        <v>1196</v>
      </c>
      <c r="C585" s="1" t="s">
        <v>372</v>
      </c>
      <c r="E585">
        <f>VALUE(Calorimeter3b__4[[#This Row],[Column1]])</f>
        <v>9.68333333333333</v>
      </c>
      <c r="F585" s="70">
        <f t="shared" si="9"/>
        <v>580.99999999999977</v>
      </c>
      <c r="G585">
        <f>VALUE(Calorimeter3b__4[[#This Row],[Column2]])</f>
        <v>17.1760535191016</v>
      </c>
    </row>
    <row r="586" spans="1:7">
      <c r="A586" s="1" t="s">
        <v>1585</v>
      </c>
      <c r="B586" s="1" t="s">
        <v>1196</v>
      </c>
      <c r="C586" s="1" t="s">
        <v>1677</v>
      </c>
      <c r="E586">
        <f>VALUE(Calorimeter3b__4[[#This Row],[Column1]])</f>
        <v>9.6999999999999993</v>
      </c>
      <c r="F586" s="70">
        <f t="shared" si="9"/>
        <v>582</v>
      </c>
      <c r="G586">
        <f>VALUE(Calorimeter3b__4[[#This Row],[Column2]])</f>
        <v>17.1760535191016</v>
      </c>
    </row>
    <row r="587" spans="1:7">
      <c r="A587" s="1" t="s">
        <v>1586</v>
      </c>
      <c r="B587" s="1" t="s">
        <v>1197</v>
      </c>
      <c r="C587" s="1" t="s">
        <v>1677</v>
      </c>
      <c r="E587">
        <f>VALUE(Calorimeter3b__4[[#This Row],[Column1]])</f>
        <v>9.7166666666666597</v>
      </c>
      <c r="F587" s="70">
        <f t="shared" si="9"/>
        <v>582.99999999999955</v>
      </c>
      <c r="G587">
        <f>VALUE(Calorimeter3b__4[[#This Row],[Column2]])</f>
        <v>17.147093799030198</v>
      </c>
    </row>
    <row r="588" spans="1:7">
      <c r="A588" s="1" t="s">
        <v>1587</v>
      </c>
      <c r="B588" s="1" t="s">
        <v>1195</v>
      </c>
      <c r="C588" s="1" t="s">
        <v>372</v>
      </c>
      <c r="E588">
        <f>VALUE(Calorimeter3b__4[[#This Row],[Column1]])</f>
        <v>9.7333333333333307</v>
      </c>
      <c r="F588" s="70">
        <f t="shared" si="9"/>
        <v>583.99999999999989</v>
      </c>
      <c r="G588">
        <f>VALUE(Calorimeter3b__4[[#This Row],[Column2]])</f>
        <v>17.205004022099502</v>
      </c>
    </row>
    <row r="589" spans="1:7">
      <c r="A589" s="1" t="s">
        <v>1588</v>
      </c>
      <c r="B589" s="1" t="s">
        <v>1197</v>
      </c>
      <c r="C589" s="1" t="s">
        <v>1677</v>
      </c>
      <c r="E589">
        <f>VALUE(Calorimeter3b__4[[#This Row],[Column1]])</f>
        <v>9.75</v>
      </c>
      <c r="F589" s="70">
        <f t="shared" si="9"/>
        <v>585</v>
      </c>
      <c r="G589">
        <f>VALUE(Calorimeter3b__4[[#This Row],[Column2]])</f>
        <v>17.147093799030198</v>
      </c>
    </row>
    <row r="590" spans="1:7">
      <c r="A590" s="1" t="s">
        <v>1589</v>
      </c>
      <c r="B590" s="1" t="s">
        <v>1193</v>
      </c>
      <c r="C590" s="1" t="s">
        <v>372</v>
      </c>
      <c r="E590">
        <f>VALUE(Calorimeter3b__4[[#This Row],[Column1]])</f>
        <v>9.7666666666666604</v>
      </c>
      <c r="F590" s="70">
        <f t="shared" si="9"/>
        <v>585.99999999999966</v>
      </c>
      <c r="G590">
        <f>VALUE(Calorimeter3b__4[[#This Row],[Column2]])</f>
        <v>17.2339453368985</v>
      </c>
    </row>
    <row r="591" spans="1:7">
      <c r="A591" s="1" t="s">
        <v>1590</v>
      </c>
      <c r="B591" s="1" t="s">
        <v>1694</v>
      </c>
      <c r="C591" s="1" t="s">
        <v>372</v>
      </c>
      <c r="E591">
        <f>VALUE(Calorimeter3b__4[[#This Row],[Column1]])</f>
        <v>9.7833333333333297</v>
      </c>
      <c r="F591" s="70">
        <f t="shared" si="9"/>
        <v>586.99999999999977</v>
      </c>
      <c r="G591">
        <f>VALUE(Calorimeter3b__4[[#This Row],[Column2]])</f>
        <v>17.1181248329531</v>
      </c>
    </row>
    <row r="592" spans="1:7">
      <c r="A592" s="1" t="s">
        <v>1591</v>
      </c>
      <c r="B592" s="1" t="s">
        <v>1197</v>
      </c>
      <c r="C592" s="1" t="s">
        <v>372</v>
      </c>
      <c r="E592">
        <f>VALUE(Calorimeter3b__4[[#This Row],[Column1]])</f>
        <v>9.8000000000000007</v>
      </c>
      <c r="F592" s="70">
        <f t="shared" si="9"/>
        <v>588</v>
      </c>
      <c r="G592">
        <f>VALUE(Calorimeter3b__4[[#This Row],[Column2]])</f>
        <v>17.147093799030198</v>
      </c>
    </row>
    <row r="593" spans="1:7">
      <c r="A593" s="1" t="s">
        <v>1592</v>
      </c>
      <c r="B593" s="1" t="s">
        <v>1197</v>
      </c>
      <c r="C593" s="1" t="s">
        <v>1677</v>
      </c>
      <c r="E593">
        <f>VALUE(Calorimeter3b__4[[#This Row],[Column1]])</f>
        <v>9.8166666666666593</v>
      </c>
      <c r="F593" s="70">
        <f t="shared" si="9"/>
        <v>588.99999999999955</v>
      </c>
      <c r="G593">
        <f>VALUE(Calorimeter3b__4[[#This Row],[Column2]])</f>
        <v>17.147093799030198</v>
      </c>
    </row>
    <row r="594" spans="1:7">
      <c r="A594" s="1" t="s">
        <v>271</v>
      </c>
      <c r="B594" s="1" t="s">
        <v>1195</v>
      </c>
      <c r="C594" s="1" t="s">
        <v>1677</v>
      </c>
      <c r="E594">
        <f>VALUE(Calorimeter3b__4[[#This Row],[Column1]])</f>
        <v>9.8333333333333304</v>
      </c>
      <c r="F594" s="70">
        <f t="shared" si="9"/>
        <v>589.99999999999977</v>
      </c>
      <c r="G594">
        <f>VALUE(Calorimeter3b__4[[#This Row],[Column2]])</f>
        <v>17.205004022099502</v>
      </c>
    </row>
    <row r="595" spans="1:7">
      <c r="A595" s="1" t="s">
        <v>1593</v>
      </c>
      <c r="B595" s="1" t="s">
        <v>1694</v>
      </c>
      <c r="C595" s="1" t="s">
        <v>373</v>
      </c>
      <c r="E595">
        <f>VALUE(Calorimeter3b__4[[#This Row],[Column1]])</f>
        <v>9.85</v>
      </c>
      <c r="F595" s="70">
        <f t="shared" si="9"/>
        <v>591</v>
      </c>
      <c r="G595">
        <f>VALUE(Calorimeter3b__4[[#This Row],[Column2]])</f>
        <v>17.1181248329531</v>
      </c>
    </row>
    <row r="596" spans="1:7">
      <c r="A596" s="1" t="s">
        <v>1594</v>
      </c>
      <c r="B596" s="1" t="s">
        <v>1199</v>
      </c>
      <c r="C596" s="1" t="s">
        <v>1677</v>
      </c>
      <c r="E596">
        <f>VALUE(Calorimeter3b__4[[#This Row],[Column1]])</f>
        <v>9.86666666666666</v>
      </c>
      <c r="F596" s="70">
        <f t="shared" si="9"/>
        <v>591.99999999999955</v>
      </c>
      <c r="G596">
        <f>VALUE(Calorimeter3b__4[[#This Row],[Column2]])</f>
        <v>17.089146591880802</v>
      </c>
    </row>
    <row r="597" spans="1:7">
      <c r="A597" s="1" t="s">
        <v>1595</v>
      </c>
      <c r="B597" s="1" t="s">
        <v>1694</v>
      </c>
      <c r="C597" s="1" t="s">
        <v>370</v>
      </c>
      <c r="E597">
        <f>VALUE(Calorimeter3b__4[[#This Row],[Column1]])</f>
        <v>9.8833333333333293</v>
      </c>
      <c r="F597" s="70">
        <f t="shared" si="9"/>
        <v>592.99999999999977</v>
      </c>
      <c r="G597">
        <f>VALUE(Calorimeter3b__4[[#This Row],[Column2]])</f>
        <v>17.1181248329531</v>
      </c>
    </row>
    <row r="598" spans="1:7">
      <c r="A598" s="1" t="s">
        <v>1596</v>
      </c>
      <c r="B598" s="1" t="s">
        <v>1196</v>
      </c>
      <c r="C598" s="1" t="s">
        <v>372</v>
      </c>
      <c r="E598">
        <f>VALUE(Calorimeter3b__4[[#This Row],[Column1]])</f>
        <v>9.9</v>
      </c>
      <c r="F598" s="70">
        <f t="shared" si="9"/>
        <v>594</v>
      </c>
      <c r="G598">
        <f>VALUE(Calorimeter3b__4[[#This Row],[Column2]])</f>
        <v>17.1760535191016</v>
      </c>
    </row>
    <row r="599" spans="1:7">
      <c r="A599" s="1" t="s">
        <v>1597</v>
      </c>
      <c r="B599" s="1" t="s">
        <v>1200</v>
      </c>
      <c r="C599" s="1" t="s">
        <v>372</v>
      </c>
      <c r="E599">
        <f>VALUE(Calorimeter3b__4[[#This Row],[Column1]])</f>
        <v>9.9166666666666607</v>
      </c>
      <c r="F599" s="70">
        <f t="shared" si="9"/>
        <v>594.99999999999966</v>
      </c>
      <c r="G599">
        <f>VALUE(Calorimeter3b__4[[#This Row],[Column2]])</f>
        <v>17.060159046765801</v>
      </c>
    </row>
    <row r="600" spans="1:7">
      <c r="A600" s="1" t="s">
        <v>1598</v>
      </c>
      <c r="B600" s="1" t="s">
        <v>1196</v>
      </c>
      <c r="C600" s="1" t="s">
        <v>373</v>
      </c>
      <c r="E600">
        <f>VALUE(Calorimeter3b__4[[#This Row],[Column1]])</f>
        <v>9.93333333333333</v>
      </c>
      <c r="F600" s="70">
        <f t="shared" si="9"/>
        <v>595.99999999999977</v>
      </c>
      <c r="G600">
        <f>VALUE(Calorimeter3b__4[[#This Row],[Column2]])</f>
        <v>17.1760535191016</v>
      </c>
    </row>
    <row r="601" spans="1:7">
      <c r="A601" s="1" t="s">
        <v>1599</v>
      </c>
      <c r="B601" s="1" t="s">
        <v>1694</v>
      </c>
      <c r="C601" s="1" t="s">
        <v>372</v>
      </c>
      <c r="E601">
        <f>VALUE(Calorimeter3b__4[[#This Row],[Column1]])</f>
        <v>9.9499999999999993</v>
      </c>
      <c r="F601" s="70">
        <f t="shared" si="9"/>
        <v>597</v>
      </c>
      <c r="G601">
        <f>VALUE(Calorimeter3b__4[[#This Row],[Column2]])</f>
        <v>17.1181248329531</v>
      </c>
    </row>
    <row r="602" spans="1:7">
      <c r="A602" s="1" t="s">
        <v>1600</v>
      </c>
      <c r="B602" s="1" t="s">
        <v>1197</v>
      </c>
      <c r="C602" s="1" t="s">
        <v>1677</v>
      </c>
      <c r="E602">
        <f>VALUE(Calorimeter3b__4[[#This Row],[Column1]])</f>
        <v>9.9666666666666597</v>
      </c>
      <c r="F602" s="70">
        <f t="shared" si="9"/>
        <v>597.99999999999955</v>
      </c>
      <c r="G602">
        <f>VALUE(Calorimeter3b__4[[#This Row],[Column2]])</f>
        <v>17.147093799030198</v>
      </c>
    </row>
    <row r="603" spans="1:7">
      <c r="A603" s="1" t="s">
        <v>1601</v>
      </c>
      <c r="B603" s="1" t="s">
        <v>1195</v>
      </c>
      <c r="C603" s="1" t="s">
        <v>373</v>
      </c>
      <c r="E603">
        <f>VALUE(Calorimeter3b__4[[#This Row],[Column1]])</f>
        <v>9.9833333333333307</v>
      </c>
      <c r="F603" s="70">
        <f t="shared" si="9"/>
        <v>598.99999999999989</v>
      </c>
      <c r="G603">
        <f>VALUE(Calorimeter3b__4[[#This Row],[Column2]])</f>
        <v>17.205004022099502</v>
      </c>
    </row>
    <row r="604" spans="1:7">
      <c r="A604" s="1" t="s">
        <v>21</v>
      </c>
      <c r="B604" s="1" t="s">
        <v>1196</v>
      </c>
      <c r="C604" s="1" t="s">
        <v>372</v>
      </c>
      <c r="E604">
        <f>VALUE(Calorimeter3b__4[[#This Row],[Column1]])</f>
        <v>10</v>
      </c>
      <c r="F604" s="70">
        <f t="shared" si="9"/>
        <v>600</v>
      </c>
      <c r="G604">
        <f>VALUE(Calorimeter3b__4[[#This Row],[Column2]])</f>
        <v>17.1760535191016</v>
      </c>
    </row>
    <row r="605" spans="1:7">
      <c r="A605" s="1" t="s">
        <v>1602</v>
      </c>
      <c r="B605" s="1" t="s">
        <v>1199</v>
      </c>
      <c r="C605" s="1" t="s">
        <v>370</v>
      </c>
      <c r="E605">
        <f>VALUE(Calorimeter3b__4[[#This Row],[Column1]])</f>
        <v>10.0166666666666</v>
      </c>
      <c r="F605" s="70">
        <f t="shared" si="9"/>
        <v>600.99999999999602</v>
      </c>
      <c r="G605">
        <f>VALUE(Calorimeter3b__4[[#This Row],[Column2]])</f>
        <v>17.089146591880802</v>
      </c>
    </row>
    <row r="606" spans="1:7">
      <c r="A606" s="1" t="s">
        <v>1603</v>
      </c>
      <c r="B606" s="1" t="s">
        <v>1199</v>
      </c>
      <c r="C606" s="1" t="s">
        <v>1677</v>
      </c>
      <c r="E606">
        <f>VALUE(Calorimeter3b__4[[#This Row],[Column1]])</f>
        <v>10.033333333333299</v>
      </c>
      <c r="F606" s="70">
        <f t="shared" si="9"/>
        <v>601.99999999999795</v>
      </c>
      <c r="G606">
        <f>VALUE(Calorimeter3b__4[[#This Row],[Column2]])</f>
        <v>17.089146591880802</v>
      </c>
    </row>
    <row r="607" spans="1:7">
      <c r="A607" s="1" t="s">
        <v>1604</v>
      </c>
      <c r="B607" s="1" t="s">
        <v>1694</v>
      </c>
      <c r="C607" s="1" t="s">
        <v>1677</v>
      </c>
      <c r="E607">
        <f>VALUE(Calorimeter3b__4[[#This Row],[Column1]])</f>
        <v>10.050000000000001</v>
      </c>
      <c r="F607" s="70">
        <f t="shared" si="9"/>
        <v>603</v>
      </c>
      <c r="G607">
        <f>VALUE(Calorimeter3b__4[[#This Row],[Column2]])</f>
        <v>17.1181248329531</v>
      </c>
    </row>
    <row r="608" spans="1:7">
      <c r="A608" s="1" t="s">
        <v>1605</v>
      </c>
      <c r="B608" s="1" t="s">
        <v>1197</v>
      </c>
      <c r="C608" s="1" t="s">
        <v>373</v>
      </c>
      <c r="E608">
        <f>VALUE(Calorimeter3b__4[[#This Row],[Column1]])</f>
        <v>10.066666666666601</v>
      </c>
      <c r="F608" s="70">
        <f t="shared" si="9"/>
        <v>603.99999999999602</v>
      </c>
      <c r="G608">
        <f>VALUE(Calorimeter3b__4[[#This Row],[Column2]])</f>
        <v>17.147093799030198</v>
      </c>
    </row>
    <row r="609" spans="1:7">
      <c r="A609" s="1" t="s">
        <v>1606</v>
      </c>
      <c r="B609" s="1" t="s">
        <v>1197</v>
      </c>
      <c r="C609" s="1" t="s">
        <v>372</v>
      </c>
      <c r="E609">
        <f>VALUE(Calorimeter3b__4[[#This Row],[Column1]])</f>
        <v>10.0833333333333</v>
      </c>
      <c r="F609" s="70">
        <f t="shared" si="9"/>
        <v>604.99999999999795</v>
      </c>
      <c r="G609">
        <f>VALUE(Calorimeter3b__4[[#This Row],[Column2]])</f>
        <v>17.147093799030198</v>
      </c>
    </row>
    <row r="610" spans="1:7">
      <c r="A610" s="1" t="s">
        <v>1607</v>
      </c>
      <c r="B610" s="1" t="s">
        <v>1197</v>
      </c>
      <c r="C610" s="1" t="s">
        <v>372</v>
      </c>
      <c r="E610">
        <f>VALUE(Calorimeter3b__4[[#This Row],[Column1]])</f>
        <v>10.1</v>
      </c>
      <c r="F610" s="70">
        <f t="shared" si="9"/>
        <v>606</v>
      </c>
      <c r="G610">
        <f>VALUE(Calorimeter3b__4[[#This Row],[Column2]])</f>
        <v>17.147093799030198</v>
      </c>
    </row>
    <row r="611" spans="1:7">
      <c r="A611" s="1" t="s">
        <v>1608</v>
      </c>
      <c r="B611" s="1" t="s">
        <v>1197</v>
      </c>
      <c r="C611" s="1" t="s">
        <v>1677</v>
      </c>
      <c r="E611">
        <f>VALUE(Calorimeter3b__4[[#This Row],[Column1]])</f>
        <v>10.1166666666666</v>
      </c>
      <c r="F611" s="70">
        <f t="shared" si="9"/>
        <v>606.99999999999602</v>
      </c>
      <c r="G611">
        <f>VALUE(Calorimeter3b__4[[#This Row],[Column2]])</f>
        <v>17.147093799030198</v>
      </c>
    </row>
    <row r="612" spans="1:7">
      <c r="A612" s="1" t="s">
        <v>1609</v>
      </c>
      <c r="B612" s="1" t="s">
        <v>1694</v>
      </c>
      <c r="C612" s="1" t="s">
        <v>370</v>
      </c>
      <c r="E612">
        <f>VALUE(Calorimeter3b__4[[#This Row],[Column1]])</f>
        <v>10.133333333333301</v>
      </c>
      <c r="F612" s="70">
        <f t="shared" si="9"/>
        <v>607.99999999999807</v>
      </c>
      <c r="G612">
        <f>VALUE(Calorimeter3b__4[[#This Row],[Column2]])</f>
        <v>17.1181248329531</v>
      </c>
    </row>
    <row r="613" spans="1:7">
      <c r="A613" s="1" t="s">
        <v>1610</v>
      </c>
      <c r="B613" s="1" t="s">
        <v>1694</v>
      </c>
      <c r="C613" s="1" t="s">
        <v>1677</v>
      </c>
      <c r="E613">
        <f>VALUE(Calorimeter3b__4[[#This Row],[Column1]])</f>
        <v>10.15</v>
      </c>
      <c r="F613" s="70">
        <f t="shared" si="9"/>
        <v>609</v>
      </c>
      <c r="G613">
        <f>VALUE(Calorimeter3b__4[[#This Row],[Column2]])</f>
        <v>17.1181248329531</v>
      </c>
    </row>
    <row r="614" spans="1:7">
      <c r="A614" s="1" t="s">
        <v>274</v>
      </c>
      <c r="B614" s="1" t="s">
        <v>1197</v>
      </c>
      <c r="C614" s="1" t="s">
        <v>372</v>
      </c>
      <c r="E614">
        <f>VALUE(Calorimeter3b__4[[#This Row],[Column1]])</f>
        <v>10.1666666666666</v>
      </c>
      <c r="F614" s="70">
        <f t="shared" si="9"/>
        <v>609.99999999999602</v>
      </c>
      <c r="G614">
        <f>VALUE(Calorimeter3b__4[[#This Row],[Column2]])</f>
        <v>17.147093799030198</v>
      </c>
    </row>
    <row r="615" spans="1:7">
      <c r="A615" s="1" t="s">
        <v>1611</v>
      </c>
      <c r="B615" s="1" t="s">
        <v>1196</v>
      </c>
      <c r="C615" s="1" t="s">
        <v>372</v>
      </c>
      <c r="E615">
        <f>VALUE(Calorimeter3b__4[[#This Row],[Column1]])</f>
        <v>10.1833333333333</v>
      </c>
      <c r="F615" s="70">
        <f t="shared" si="9"/>
        <v>610.99999999999795</v>
      </c>
      <c r="G615">
        <f>VALUE(Calorimeter3b__4[[#This Row],[Column2]])</f>
        <v>17.1760535191016</v>
      </c>
    </row>
    <row r="616" spans="1:7">
      <c r="A616" s="1" t="s">
        <v>1612</v>
      </c>
      <c r="B616" s="1" t="s">
        <v>1195</v>
      </c>
      <c r="C616" s="1" t="s">
        <v>372</v>
      </c>
      <c r="E616">
        <f>VALUE(Calorimeter3b__4[[#This Row],[Column1]])</f>
        <v>10.199999999999999</v>
      </c>
      <c r="F616" s="70">
        <f t="shared" si="9"/>
        <v>612</v>
      </c>
      <c r="G616">
        <f>VALUE(Calorimeter3b__4[[#This Row],[Column2]])</f>
        <v>17.205004022099502</v>
      </c>
    </row>
    <row r="617" spans="1:7">
      <c r="A617" s="1" t="s">
        <v>1613</v>
      </c>
      <c r="B617" s="1" t="s">
        <v>1694</v>
      </c>
      <c r="C617" s="1" t="s">
        <v>1677</v>
      </c>
      <c r="E617">
        <f>VALUE(Calorimeter3b__4[[#This Row],[Column1]])</f>
        <v>10.216666666666599</v>
      </c>
      <c r="F617" s="70">
        <f t="shared" si="9"/>
        <v>612.99999999999591</v>
      </c>
      <c r="G617">
        <f>VALUE(Calorimeter3b__4[[#This Row],[Column2]])</f>
        <v>17.1181248329531</v>
      </c>
    </row>
    <row r="618" spans="1:7">
      <c r="A618" s="1" t="s">
        <v>1614</v>
      </c>
      <c r="B618" s="1" t="s">
        <v>1197</v>
      </c>
      <c r="C618" s="1" t="s">
        <v>1677</v>
      </c>
      <c r="E618">
        <f>VALUE(Calorimeter3b__4[[#This Row],[Column1]])</f>
        <v>10.233333333333301</v>
      </c>
      <c r="F618" s="70">
        <f t="shared" si="9"/>
        <v>613.99999999999807</v>
      </c>
      <c r="G618">
        <f>VALUE(Calorimeter3b__4[[#This Row],[Column2]])</f>
        <v>17.147093799030198</v>
      </c>
    </row>
    <row r="619" spans="1:7">
      <c r="A619" s="1" t="s">
        <v>1615</v>
      </c>
      <c r="B619" s="1" t="s">
        <v>1199</v>
      </c>
      <c r="C619" s="1" t="s">
        <v>1677</v>
      </c>
      <c r="E619">
        <f>VALUE(Calorimeter3b__4[[#This Row],[Column1]])</f>
        <v>10.25</v>
      </c>
      <c r="F619" s="70">
        <f t="shared" si="9"/>
        <v>615</v>
      </c>
      <c r="G619">
        <f>VALUE(Calorimeter3b__4[[#This Row],[Column2]])</f>
        <v>17.089146591880802</v>
      </c>
    </row>
    <row r="620" spans="1:7">
      <c r="A620" s="1" t="s">
        <v>1616</v>
      </c>
      <c r="B620" s="1" t="s">
        <v>1694</v>
      </c>
      <c r="C620" s="1" t="s">
        <v>1677</v>
      </c>
      <c r="E620">
        <f>VALUE(Calorimeter3b__4[[#This Row],[Column1]])</f>
        <v>10.2666666666666</v>
      </c>
      <c r="F620" s="70">
        <f t="shared" si="9"/>
        <v>615.99999999999602</v>
      </c>
      <c r="G620">
        <f>VALUE(Calorimeter3b__4[[#This Row],[Column2]])</f>
        <v>17.1181248329531</v>
      </c>
    </row>
    <row r="621" spans="1:7">
      <c r="A621" s="1" t="s">
        <v>1617</v>
      </c>
      <c r="B621" s="1" t="s">
        <v>1197</v>
      </c>
      <c r="C621" s="1" t="s">
        <v>372</v>
      </c>
      <c r="E621">
        <f>VALUE(Calorimeter3b__4[[#This Row],[Column1]])</f>
        <v>10.283333333333299</v>
      </c>
      <c r="F621" s="70">
        <f t="shared" si="9"/>
        <v>616.99999999999795</v>
      </c>
      <c r="G621">
        <f>VALUE(Calorimeter3b__4[[#This Row],[Column2]])</f>
        <v>17.147093799030198</v>
      </c>
    </row>
    <row r="622" spans="1:7">
      <c r="A622" s="1" t="s">
        <v>1618</v>
      </c>
      <c r="B622" s="1" t="s">
        <v>1195</v>
      </c>
      <c r="C622" s="1" t="s">
        <v>373</v>
      </c>
      <c r="E622">
        <f>VALUE(Calorimeter3b__4[[#This Row],[Column1]])</f>
        <v>10.3</v>
      </c>
      <c r="F622" s="70">
        <f t="shared" si="9"/>
        <v>618</v>
      </c>
      <c r="G622">
        <f>VALUE(Calorimeter3b__4[[#This Row],[Column2]])</f>
        <v>17.205004022099502</v>
      </c>
    </row>
    <row r="623" spans="1:7">
      <c r="A623" s="1" t="s">
        <v>1619</v>
      </c>
      <c r="B623" s="1" t="s">
        <v>1195</v>
      </c>
      <c r="C623" s="1" t="s">
        <v>373</v>
      </c>
      <c r="E623">
        <f>VALUE(Calorimeter3b__4[[#This Row],[Column1]])</f>
        <v>10.316666666666601</v>
      </c>
      <c r="F623" s="70">
        <f t="shared" si="9"/>
        <v>618.99999999999602</v>
      </c>
      <c r="G623">
        <f>VALUE(Calorimeter3b__4[[#This Row],[Column2]])</f>
        <v>17.205004022099502</v>
      </c>
    </row>
    <row r="624" spans="1:7">
      <c r="A624" s="1" t="s">
        <v>276</v>
      </c>
      <c r="B624" s="1" t="s">
        <v>1197</v>
      </c>
      <c r="C624" s="1" t="s">
        <v>373</v>
      </c>
      <c r="E624">
        <f>VALUE(Calorimeter3b__4[[#This Row],[Column1]])</f>
        <v>10.3333333333333</v>
      </c>
      <c r="F624" s="70">
        <f t="shared" si="9"/>
        <v>619.99999999999795</v>
      </c>
      <c r="G624">
        <f>VALUE(Calorimeter3b__4[[#This Row],[Column2]])</f>
        <v>17.147093799030198</v>
      </c>
    </row>
    <row r="625" spans="1:7">
      <c r="A625" s="1" t="s">
        <v>1620</v>
      </c>
      <c r="B625" s="1" t="s">
        <v>1694</v>
      </c>
      <c r="C625" s="1" t="s">
        <v>1677</v>
      </c>
      <c r="E625">
        <f>VALUE(Calorimeter3b__4[[#This Row],[Column1]])</f>
        <v>10.35</v>
      </c>
      <c r="F625" s="70">
        <f t="shared" si="9"/>
        <v>621</v>
      </c>
      <c r="G625">
        <f>VALUE(Calorimeter3b__4[[#This Row],[Column2]])</f>
        <v>17.1181248329531</v>
      </c>
    </row>
    <row r="626" spans="1:7">
      <c r="A626" s="1" t="s">
        <v>1621</v>
      </c>
      <c r="B626" s="1" t="s">
        <v>1195</v>
      </c>
      <c r="C626" s="1" t="s">
        <v>373</v>
      </c>
      <c r="E626">
        <f>VALUE(Calorimeter3b__4[[#This Row],[Column1]])</f>
        <v>10.3666666666666</v>
      </c>
      <c r="F626" s="70">
        <f t="shared" si="9"/>
        <v>621.99999999999602</v>
      </c>
      <c r="G626">
        <f>VALUE(Calorimeter3b__4[[#This Row],[Column2]])</f>
        <v>17.205004022099502</v>
      </c>
    </row>
    <row r="627" spans="1:7">
      <c r="A627" s="1" t="s">
        <v>1622</v>
      </c>
      <c r="B627" s="1" t="s">
        <v>1195</v>
      </c>
      <c r="C627" s="1" t="s">
        <v>373</v>
      </c>
      <c r="E627">
        <f>VALUE(Calorimeter3b__4[[#This Row],[Column1]])</f>
        <v>10.383333333333301</v>
      </c>
      <c r="F627" s="70">
        <f t="shared" si="9"/>
        <v>622.99999999999807</v>
      </c>
      <c r="G627">
        <f>VALUE(Calorimeter3b__4[[#This Row],[Column2]])</f>
        <v>17.205004022099502</v>
      </c>
    </row>
    <row r="628" spans="1:7">
      <c r="A628" s="1" t="s">
        <v>1623</v>
      </c>
      <c r="B628" s="1" t="s">
        <v>1197</v>
      </c>
      <c r="C628" s="1" t="s">
        <v>372</v>
      </c>
      <c r="E628">
        <f>VALUE(Calorimeter3b__4[[#This Row],[Column1]])</f>
        <v>10.4</v>
      </c>
      <c r="F628" s="70">
        <f t="shared" si="9"/>
        <v>624</v>
      </c>
      <c r="G628">
        <f>VALUE(Calorimeter3b__4[[#This Row],[Column2]])</f>
        <v>17.147093799030198</v>
      </c>
    </row>
    <row r="629" spans="1:7">
      <c r="A629" s="1" t="s">
        <v>1624</v>
      </c>
      <c r="B629" s="1" t="s">
        <v>1197</v>
      </c>
      <c r="C629" s="1" t="s">
        <v>1677</v>
      </c>
      <c r="E629">
        <f>VALUE(Calorimeter3b__4[[#This Row],[Column1]])</f>
        <v>10.4166666666666</v>
      </c>
      <c r="F629" s="70">
        <f t="shared" si="9"/>
        <v>624.99999999999602</v>
      </c>
      <c r="G629">
        <f>VALUE(Calorimeter3b__4[[#This Row],[Column2]])</f>
        <v>17.147093799030198</v>
      </c>
    </row>
    <row r="630" spans="1:7">
      <c r="A630" s="1" t="s">
        <v>1625</v>
      </c>
      <c r="B630" s="1" t="s">
        <v>1197</v>
      </c>
      <c r="C630" s="1" t="s">
        <v>370</v>
      </c>
      <c r="E630">
        <f>VALUE(Calorimeter3b__4[[#This Row],[Column1]])</f>
        <v>10.4333333333333</v>
      </c>
      <c r="F630" s="70">
        <f t="shared" si="9"/>
        <v>625.99999999999795</v>
      </c>
      <c r="G630">
        <f>VALUE(Calorimeter3b__4[[#This Row],[Column2]])</f>
        <v>17.147093799030198</v>
      </c>
    </row>
    <row r="631" spans="1:7">
      <c r="A631" s="1" t="s">
        <v>1626</v>
      </c>
      <c r="B631" s="1" t="s">
        <v>1694</v>
      </c>
      <c r="C631" s="1" t="s">
        <v>372</v>
      </c>
      <c r="E631">
        <f>VALUE(Calorimeter3b__4[[#This Row],[Column1]])</f>
        <v>10.45</v>
      </c>
      <c r="F631" s="70">
        <f t="shared" si="9"/>
        <v>627</v>
      </c>
      <c r="G631">
        <f>VALUE(Calorimeter3b__4[[#This Row],[Column2]])</f>
        <v>17.1181248329531</v>
      </c>
    </row>
    <row r="632" spans="1:7">
      <c r="A632" s="1" t="s">
        <v>1627</v>
      </c>
      <c r="B632" s="1" t="s">
        <v>1197</v>
      </c>
      <c r="C632" s="1" t="s">
        <v>373</v>
      </c>
      <c r="E632">
        <f>VALUE(Calorimeter3b__4[[#This Row],[Column1]])</f>
        <v>10.466666666666599</v>
      </c>
      <c r="F632" s="70">
        <f t="shared" si="9"/>
        <v>627.99999999999591</v>
      </c>
      <c r="G632">
        <f>VALUE(Calorimeter3b__4[[#This Row],[Column2]])</f>
        <v>17.147093799030198</v>
      </c>
    </row>
    <row r="633" spans="1:7">
      <c r="A633" s="1" t="s">
        <v>1628</v>
      </c>
      <c r="B633" s="1" t="s">
        <v>1196</v>
      </c>
      <c r="C633" s="1" t="s">
        <v>372</v>
      </c>
      <c r="E633">
        <f>VALUE(Calorimeter3b__4[[#This Row],[Column1]])</f>
        <v>10.483333333333301</v>
      </c>
      <c r="F633" s="70">
        <f t="shared" si="9"/>
        <v>628.99999999999807</v>
      </c>
      <c r="G633">
        <f>VALUE(Calorimeter3b__4[[#This Row],[Column2]])</f>
        <v>17.1760535191016</v>
      </c>
    </row>
    <row r="634" spans="1:7">
      <c r="A634" s="1" t="s">
        <v>278</v>
      </c>
      <c r="B634" s="1" t="s">
        <v>1195</v>
      </c>
      <c r="C634" s="1" t="s">
        <v>372</v>
      </c>
      <c r="E634">
        <f>VALUE(Calorimeter3b__4[[#This Row],[Column1]])</f>
        <v>10.5</v>
      </c>
      <c r="F634" s="70">
        <f t="shared" si="9"/>
        <v>630</v>
      </c>
      <c r="G634">
        <f>VALUE(Calorimeter3b__4[[#This Row],[Column2]])</f>
        <v>17.205004022099502</v>
      </c>
    </row>
    <row r="635" spans="1:7">
      <c r="A635" s="1" t="s">
        <v>1629</v>
      </c>
      <c r="B635" s="1" t="s">
        <v>1196</v>
      </c>
      <c r="C635" s="1" t="s">
        <v>444</v>
      </c>
      <c r="E635">
        <f>VALUE(Calorimeter3b__4[[#This Row],[Column1]])</f>
        <v>10.5166666666666</v>
      </c>
      <c r="F635" s="70">
        <f t="shared" si="9"/>
        <v>630.99999999999602</v>
      </c>
      <c r="G635">
        <f>VALUE(Calorimeter3b__4[[#This Row],[Column2]])</f>
        <v>17.1760535191016</v>
      </c>
    </row>
    <row r="636" spans="1:7">
      <c r="A636" s="1" t="s">
        <v>1630</v>
      </c>
      <c r="B636" s="1" t="s">
        <v>1195</v>
      </c>
      <c r="C636" s="1" t="s">
        <v>1677</v>
      </c>
      <c r="E636">
        <f>VALUE(Calorimeter3b__4[[#This Row],[Column1]])</f>
        <v>10.533333333333299</v>
      </c>
      <c r="F636" s="70">
        <f t="shared" si="9"/>
        <v>631.99999999999795</v>
      </c>
      <c r="G636">
        <f>VALUE(Calorimeter3b__4[[#This Row],[Column2]])</f>
        <v>17.205004022099502</v>
      </c>
    </row>
    <row r="637" spans="1:7">
      <c r="A637" s="1" t="s">
        <v>1631</v>
      </c>
      <c r="B637" s="1" t="s">
        <v>1694</v>
      </c>
      <c r="C637" s="1" t="s">
        <v>372</v>
      </c>
      <c r="E637">
        <f>VALUE(Calorimeter3b__4[[#This Row],[Column1]])</f>
        <v>10.55</v>
      </c>
      <c r="F637" s="70">
        <f t="shared" si="9"/>
        <v>633</v>
      </c>
      <c r="G637">
        <f>VALUE(Calorimeter3b__4[[#This Row],[Column2]])</f>
        <v>17.1181248329531</v>
      </c>
    </row>
    <row r="638" spans="1:7">
      <c r="A638" s="1" t="s">
        <v>1632</v>
      </c>
      <c r="B638" s="1" t="s">
        <v>1196</v>
      </c>
      <c r="C638" s="1" t="s">
        <v>1677</v>
      </c>
      <c r="E638">
        <f>VALUE(Calorimeter3b__4[[#This Row],[Column1]])</f>
        <v>10.566666666666601</v>
      </c>
      <c r="F638" s="70">
        <f t="shared" si="9"/>
        <v>633.99999999999602</v>
      </c>
      <c r="G638">
        <f>VALUE(Calorimeter3b__4[[#This Row],[Column2]])</f>
        <v>17.1760535191016</v>
      </c>
    </row>
    <row r="639" spans="1:7">
      <c r="A639" s="1" t="s">
        <v>1633</v>
      </c>
      <c r="B639" s="1" t="s">
        <v>1196</v>
      </c>
      <c r="C639" s="1" t="s">
        <v>373</v>
      </c>
      <c r="E639">
        <f>VALUE(Calorimeter3b__4[[#This Row],[Column1]])</f>
        <v>10.5833333333333</v>
      </c>
      <c r="F639" s="70">
        <f t="shared" si="9"/>
        <v>634.99999999999795</v>
      </c>
      <c r="G639">
        <f>VALUE(Calorimeter3b__4[[#This Row],[Column2]])</f>
        <v>17.1760535191016</v>
      </c>
    </row>
    <row r="640" spans="1:7">
      <c r="A640" s="1" t="s">
        <v>1634</v>
      </c>
      <c r="B640" s="1" t="s">
        <v>1197</v>
      </c>
      <c r="C640" s="1" t="s">
        <v>1677</v>
      </c>
      <c r="E640">
        <f>VALUE(Calorimeter3b__4[[#This Row],[Column1]])</f>
        <v>10.6</v>
      </c>
      <c r="F640" s="70">
        <f t="shared" si="9"/>
        <v>636</v>
      </c>
      <c r="G640">
        <f>VALUE(Calorimeter3b__4[[#This Row],[Column2]])</f>
        <v>17.147093799030198</v>
      </c>
    </row>
    <row r="641" spans="1:7">
      <c r="A641" s="1" t="s">
        <v>1635</v>
      </c>
      <c r="B641" s="1" t="s">
        <v>1195</v>
      </c>
      <c r="C641" s="1" t="s">
        <v>444</v>
      </c>
      <c r="E641">
        <f>VALUE(Calorimeter3b__4[[#This Row],[Column1]])</f>
        <v>10.6166666666666</v>
      </c>
      <c r="F641" s="70">
        <f t="shared" si="9"/>
        <v>636.99999999999602</v>
      </c>
      <c r="G641">
        <f>VALUE(Calorimeter3b__4[[#This Row],[Column2]])</f>
        <v>17.205004022099502</v>
      </c>
    </row>
    <row r="642" spans="1:7">
      <c r="A642" s="1" t="s">
        <v>1636</v>
      </c>
      <c r="B642" s="1" t="s">
        <v>1197</v>
      </c>
      <c r="C642" s="1" t="s">
        <v>373</v>
      </c>
      <c r="E642">
        <f>VALUE(Calorimeter3b__4[[#This Row],[Column1]])</f>
        <v>10.633333333333301</v>
      </c>
      <c r="F642" s="70">
        <f t="shared" si="9"/>
        <v>637.99999999999807</v>
      </c>
      <c r="G642">
        <f>VALUE(Calorimeter3b__4[[#This Row],[Column2]])</f>
        <v>17.147093799030198</v>
      </c>
    </row>
    <row r="643" spans="1:7">
      <c r="A643" s="1" t="s">
        <v>1637</v>
      </c>
      <c r="B643" s="1" t="s">
        <v>1196</v>
      </c>
      <c r="C643" s="1" t="s">
        <v>373</v>
      </c>
      <c r="E643">
        <f>VALUE(Calorimeter3b__4[[#This Row],[Column1]])</f>
        <v>10.65</v>
      </c>
      <c r="F643" s="70">
        <f t="shared" si="9"/>
        <v>639</v>
      </c>
      <c r="G643">
        <f>VALUE(Calorimeter3b__4[[#This Row],[Column2]])</f>
        <v>17.1760535191016</v>
      </c>
    </row>
    <row r="644" spans="1:7">
      <c r="A644" s="1" t="s">
        <v>279</v>
      </c>
      <c r="B644" s="1" t="s">
        <v>1694</v>
      </c>
      <c r="C644" s="1" t="s">
        <v>372</v>
      </c>
      <c r="E644">
        <f>VALUE(Calorimeter3b__4[[#This Row],[Column1]])</f>
        <v>10.6666666666666</v>
      </c>
      <c r="F644" s="70">
        <f t="shared" si="9"/>
        <v>639.99999999999602</v>
      </c>
      <c r="G644">
        <f>VALUE(Calorimeter3b__4[[#This Row],[Column2]])</f>
        <v>17.1181248329531</v>
      </c>
    </row>
    <row r="645" spans="1:7">
      <c r="A645" s="1" t="s">
        <v>1638</v>
      </c>
      <c r="B645" s="1" t="s">
        <v>1199</v>
      </c>
      <c r="C645" s="1" t="s">
        <v>372</v>
      </c>
      <c r="E645">
        <f>VALUE(Calorimeter3b__4[[#This Row],[Column1]])</f>
        <v>10.6833333333333</v>
      </c>
      <c r="F645" s="70">
        <f t="shared" ref="F645:F708" si="10">E645*60</f>
        <v>640.99999999999795</v>
      </c>
      <c r="G645">
        <f>VALUE(Calorimeter3b__4[[#This Row],[Column2]])</f>
        <v>17.089146591880802</v>
      </c>
    </row>
    <row r="646" spans="1:7">
      <c r="A646" s="1" t="s">
        <v>1639</v>
      </c>
      <c r="B646" s="1" t="s">
        <v>1196</v>
      </c>
      <c r="C646" s="1" t="s">
        <v>372</v>
      </c>
      <c r="E646">
        <f>VALUE(Calorimeter3b__4[[#This Row],[Column1]])</f>
        <v>10.7</v>
      </c>
      <c r="F646" s="70">
        <f t="shared" si="10"/>
        <v>642</v>
      </c>
      <c r="G646">
        <f>VALUE(Calorimeter3b__4[[#This Row],[Column2]])</f>
        <v>17.1760535191016</v>
      </c>
    </row>
    <row r="647" spans="1:7">
      <c r="A647" s="1" t="s">
        <v>1640</v>
      </c>
      <c r="B647" s="1" t="s">
        <v>1197</v>
      </c>
      <c r="C647" s="1" t="s">
        <v>372</v>
      </c>
      <c r="E647">
        <f>VALUE(Calorimeter3b__4[[#This Row],[Column1]])</f>
        <v>10.716666666666599</v>
      </c>
      <c r="F647" s="70">
        <f t="shared" si="10"/>
        <v>642.99999999999591</v>
      </c>
      <c r="G647">
        <f>VALUE(Calorimeter3b__4[[#This Row],[Column2]])</f>
        <v>17.147093799030198</v>
      </c>
    </row>
    <row r="648" spans="1:7">
      <c r="A648" s="1" t="s">
        <v>1641</v>
      </c>
      <c r="B648" s="1" t="s">
        <v>1196</v>
      </c>
      <c r="C648" s="1" t="s">
        <v>372</v>
      </c>
      <c r="E648">
        <f>VALUE(Calorimeter3b__4[[#This Row],[Column1]])</f>
        <v>10.733333333333301</v>
      </c>
      <c r="F648" s="70">
        <f t="shared" si="10"/>
        <v>643.99999999999807</v>
      </c>
      <c r="G648">
        <f>VALUE(Calorimeter3b__4[[#This Row],[Column2]])</f>
        <v>17.1760535191016</v>
      </c>
    </row>
    <row r="649" spans="1:7">
      <c r="A649" s="1" t="s">
        <v>1642</v>
      </c>
      <c r="B649" s="1" t="s">
        <v>1196</v>
      </c>
      <c r="C649" s="1" t="s">
        <v>373</v>
      </c>
      <c r="E649">
        <f>VALUE(Calorimeter3b__4[[#This Row],[Column1]])</f>
        <v>10.75</v>
      </c>
      <c r="F649" s="70">
        <f t="shared" si="10"/>
        <v>645</v>
      </c>
      <c r="G649">
        <f>VALUE(Calorimeter3b__4[[#This Row],[Column2]])</f>
        <v>17.1760535191016</v>
      </c>
    </row>
    <row r="650" spans="1:7">
      <c r="A650" s="1" t="s">
        <v>1643</v>
      </c>
      <c r="B650" s="1" t="s">
        <v>1197</v>
      </c>
      <c r="C650" s="1" t="s">
        <v>372</v>
      </c>
      <c r="E650">
        <f>VALUE(Calorimeter3b__4[[#This Row],[Column1]])</f>
        <v>10.7666666666666</v>
      </c>
      <c r="F650" s="70">
        <f t="shared" si="10"/>
        <v>645.99999999999602</v>
      </c>
      <c r="G650">
        <f>VALUE(Calorimeter3b__4[[#This Row],[Column2]])</f>
        <v>17.147093799030198</v>
      </c>
    </row>
    <row r="651" spans="1:7">
      <c r="A651" s="1" t="s">
        <v>1644</v>
      </c>
      <c r="B651" s="1" t="s">
        <v>1197</v>
      </c>
      <c r="C651" s="1" t="s">
        <v>444</v>
      </c>
      <c r="E651">
        <f>VALUE(Calorimeter3b__4[[#This Row],[Column1]])</f>
        <v>10.783333333333299</v>
      </c>
      <c r="F651" s="70">
        <f t="shared" si="10"/>
        <v>646.99999999999795</v>
      </c>
      <c r="G651">
        <f>VALUE(Calorimeter3b__4[[#This Row],[Column2]])</f>
        <v>17.147093799030198</v>
      </c>
    </row>
    <row r="652" spans="1:7">
      <c r="A652" s="1" t="s">
        <v>1645</v>
      </c>
      <c r="B652" s="1" t="s">
        <v>1199</v>
      </c>
      <c r="C652" s="1" t="s">
        <v>372</v>
      </c>
      <c r="E652">
        <f>VALUE(Calorimeter3b__4[[#This Row],[Column1]])</f>
        <v>10.8</v>
      </c>
      <c r="F652" s="70">
        <f t="shared" si="10"/>
        <v>648</v>
      </c>
      <c r="G652">
        <f>VALUE(Calorimeter3b__4[[#This Row],[Column2]])</f>
        <v>17.089146591880802</v>
      </c>
    </row>
    <row r="653" spans="1:7">
      <c r="A653" s="1" t="s">
        <v>1646</v>
      </c>
      <c r="B653" s="1" t="s">
        <v>1694</v>
      </c>
      <c r="C653" s="1" t="s">
        <v>372</v>
      </c>
      <c r="E653">
        <f>VALUE(Calorimeter3b__4[[#This Row],[Column1]])</f>
        <v>10.816666666666601</v>
      </c>
      <c r="F653" s="70">
        <f t="shared" si="10"/>
        <v>648.99999999999602</v>
      </c>
      <c r="G653">
        <f>VALUE(Calorimeter3b__4[[#This Row],[Column2]])</f>
        <v>17.1181248329531</v>
      </c>
    </row>
    <row r="654" spans="1:7">
      <c r="A654" s="1" t="s">
        <v>281</v>
      </c>
      <c r="B654" s="1" t="s">
        <v>1196</v>
      </c>
      <c r="C654" s="1" t="s">
        <v>373</v>
      </c>
      <c r="E654">
        <f>VALUE(Calorimeter3b__4[[#This Row],[Column1]])</f>
        <v>10.8333333333333</v>
      </c>
      <c r="F654" s="70">
        <f t="shared" si="10"/>
        <v>649.99999999999795</v>
      </c>
      <c r="G654">
        <f>VALUE(Calorimeter3b__4[[#This Row],[Column2]])</f>
        <v>17.1760535191016</v>
      </c>
    </row>
    <row r="655" spans="1:7">
      <c r="A655" s="1" t="s">
        <v>1647</v>
      </c>
      <c r="B655" s="1" t="s">
        <v>1195</v>
      </c>
      <c r="C655" s="1" t="s">
        <v>373</v>
      </c>
      <c r="E655">
        <f>VALUE(Calorimeter3b__4[[#This Row],[Column1]])</f>
        <v>10.85</v>
      </c>
      <c r="F655" s="70">
        <f t="shared" si="10"/>
        <v>651</v>
      </c>
      <c r="G655">
        <f>VALUE(Calorimeter3b__4[[#This Row],[Column2]])</f>
        <v>17.205004022099502</v>
      </c>
    </row>
    <row r="656" spans="1:7">
      <c r="A656" s="1" t="s">
        <v>1648</v>
      </c>
      <c r="B656" s="1" t="s">
        <v>1199</v>
      </c>
      <c r="C656" s="1" t="s">
        <v>373</v>
      </c>
      <c r="E656">
        <f>VALUE(Calorimeter3b__4[[#This Row],[Column1]])</f>
        <v>10.8666666666666</v>
      </c>
      <c r="F656" s="70">
        <f t="shared" si="10"/>
        <v>651.99999999999602</v>
      </c>
      <c r="G656">
        <f>VALUE(Calorimeter3b__4[[#This Row],[Column2]])</f>
        <v>17.089146591880802</v>
      </c>
    </row>
    <row r="657" spans="1:7">
      <c r="A657" s="1" t="s">
        <v>1649</v>
      </c>
      <c r="B657" s="1" t="s">
        <v>1694</v>
      </c>
      <c r="C657" s="1" t="s">
        <v>372</v>
      </c>
      <c r="E657">
        <f>VALUE(Calorimeter3b__4[[#This Row],[Column1]])</f>
        <v>10.883333333333301</v>
      </c>
      <c r="F657" s="70">
        <f t="shared" si="10"/>
        <v>652.99999999999807</v>
      </c>
      <c r="G657">
        <f>VALUE(Calorimeter3b__4[[#This Row],[Column2]])</f>
        <v>17.1181248329531</v>
      </c>
    </row>
    <row r="658" spans="1:7">
      <c r="A658" s="1" t="s">
        <v>1650</v>
      </c>
      <c r="B658" s="1" t="s">
        <v>1195</v>
      </c>
      <c r="C658" s="1" t="s">
        <v>372</v>
      </c>
      <c r="E658">
        <f>VALUE(Calorimeter3b__4[[#This Row],[Column1]])</f>
        <v>10.9</v>
      </c>
      <c r="F658" s="70">
        <f t="shared" si="10"/>
        <v>654</v>
      </c>
      <c r="G658">
        <f>VALUE(Calorimeter3b__4[[#This Row],[Column2]])</f>
        <v>17.205004022099502</v>
      </c>
    </row>
    <row r="659" spans="1:7">
      <c r="A659" s="1" t="s">
        <v>1651</v>
      </c>
      <c r="B659" s="1" t="s">
        <v>1694</v>
      </c>
      <c r="C659" s="1" t="s">
        <v>372</v>
      </c>
      <c r="E659">
        <f>VALUE(Calorimeter3b__4[[#This Row],[Column1]])</f>
        <v>10.9166666666666</v>
      </c>
      <c r="F659" s="70">
        <f t="shared" si="10"/>
        <v>654.99999999999602</v>
      </c>
      <c r="G659">
        <f>VALUE(Calorimeter3b__4[[#This Row],[Column2]])</f>
        <v>17.1181248329531</v>
      </c>
    </row>
    <row r="660" spans="1:7">
      <c r="A660" s="1" t="s">
        <v>1652</v>
      </c>
      <c r="B660" s="1" t="s">
        <v>1199</v>
      </c>
      <c r="C660" s="1" t="s">
        <v>373</v>
      </c>
      <c r="E660">
        <f>VALUE(Calorimeter3b__4[[#This Row],[Column1]])</f>
        <v>10.9333333333333</v>
      </c>
      <c r="F660" s="70">
        <f t="shared" si="10"/>
        <v>655.99999999999795</v>
      </c>
      <c r="G660">
        <f>VALUE(Calorimeter3b__4[[#This Row],[Column2]])</f>
        <v>17.089146591880802</v>
      </c>
    </row>
    <row r="661" spans="1:7">
      <c r="A661" s="1" t="s">
        <v>1653</v>
      </c>
      <c r="B661" s="1" t="s">
        <v>1197</v>
      </c>
      <c r="C661" s="1" t="s">
        <v>1677</v>
      </c>
      <c r="E661">
        <f>VALUE(Calorimeter3b__4[[#This Row],[Column1]])</f>
        <v>10.95</v>
      </c>
      <c r="F661" s="70">
        <f t="shared" si="10"/>
        <v>657</v>
      </c>
      <c r="G661">
        <f>VALUE(Calorimeter3b__4[[#This Row],[Column2]])</f>
        <v>17.147093799030198</v>
      </c>
    </row>
    <row r="662" spans="1:7">
      <c r="A662" s="1" t="s">
        <v>1654</v>
      </c>
      <c r="B662" s="1" t="s">
        <v>1199</v>
      </c>
      <c r="C662" s="1" t="s">
        <v>372</v>
      </c>
      <c r="E662">
        <f>VALUE(Calorimeter3b__4[[#This Row],[Column1]])</f>
        <v>10.966666666666599</v>
      </c>
      <c r="F662" s="70">
        <f t="shared" si="10"/>
        <v>657.99999999999591</v>
      </c>
      <c r="G662">
        <f>VALUE(Calorimeter3b__4[[#This Row],[Column2]])</f>
        <v>17.089146591880802</v>
      </c>
    </row>
    <row r="663" spans="1:7">
      <c r="A663" s="1" t="s">
        <v>1655</v>
      </c>
      <c r="B663" s="1" t="s">
        <v>1197</v>
      </c>
      <c r="C663" s="1" t="s">
        <v>373</v>
      </c>
      <c r="E663">
        <f>VALUE(Calorimeter3b__4[[#This Row],[Column1]])</f>
        <v>10.983333333333301</v>
      </c>
      <c r="F663" s="70">
        <f t="shared" si="10"/>
        <v>658.99999999999807</v>
      </c>
      <c r="G663">
        <f>VALUE(Calorimeter3b__4[[#This Row],[Column2]])</f>
        <v>17.147093799030198</v>
      </c>
    </row>
    <row r="664" spans="1:7">
      <c r="A664" s="1" t="s">
        <v>23</v>
      </c>
      <c r="B664" s="1" t="s">
        <v>1694</v>
      </c>
      <c r="C664" s="1" t="s">
        <v>1677</v>
      </c>
      <c r="E664">
        <f>VALUE(Calorimeter3b__4[[#This Row],[Column1]])</f>
        <v>11</v>
      </c>
      <c r="F664" s="70">
        <f t="shared" si="10"/>
        <v>660</v>
      </c>
      <c r="G664">
        <f>VALUE(Calorimeter3b__4[[#This Row],[Column2]])</f>
        <v>17.1181248329531</v>
      </c>
    </row>
    <row r="665" spans="1:7">
      <c r="A665" s="1" t="s">
        <v>1656</v>
      </c>
      <c r="B665" s="1" t="s">
        <v>1197</v>
      </c>
      <c r="C665" s="1" t="s">
        <v>444</v>
      </c>
      <c r="E665">
        <f>VALUE(Calorimeter3b__4[[#This Row],[Column1]])</f>
        <v>11.0166666666666</v>
      </c>
      <c r="F665" s="70">
        <f t="shared" si="10"/>
        <v>660.99999999999602</v>
      </c>
      <c r="G665">
        <f>VALUE(Calorimeter3b__4[[#This Row],[Column2]])</f>
        <v>17.147093799030198</v>
      </c>
    </row>
    <row r="666" spans="1:7">
      <c r="A666" s="1" t="s">
        <v>1657</v>
      </c>
      <c r="B666" s="1" t="s">
        <v>1197</v>
      </c>
      <c r="C666" s="1" t="s">
        <v>373</v>
      </c>
      <c r="E666">
        <f>VALUE(Calorimeter3b__4[[#This Row],[Column1]])</f>
        <v>11.033333333333299</v>
      </c>
      <c r="F666" s="70">
        <f t="shared" si="10"/>
        <v>661.99999999999795</v>
      </c>
      <c r="G666">
        <f>VALUE(Calorimeter3b__4[[#This Row],[Column2]])</f>
        <v>17.147093799030198</v>
      </c>
    </row>
    <row r="667" spans="1:7">
      <c r="A667" s="1" t="s">
        <v>1658</v>
      </c>
      <c r="B667" s="1" t="s">
        <v>1197</v>
      </c>
      <c r="C667" s="1" t="s">
        <v>372</v>
      </c>
      <c r="E667">
        <f>VALUE(Calorimeter3b__4[[#This Row],[Column1]])</f>
        <v>11.05</v>
      </c>
      <c r="F667" s="70">
        <f t="shared" si="10"/>
        <v>663</v>
      </c>
      <c r="G667">
        <f>VALUE(Calorimeter3b__4[[#This Row],[Column2]])</f>
        <v>17.147093799030198</v>
      </c>
    </row>
    <row r="668" spans="1:7">
      <c r="A668" s="1" t="s">
        <v>1659</v>
      </c>
      <c r="B668" s="1" t="s">
        <v>1196</v>
      </c>
      <c r="C668" s="1" t="s">
        <v>444</v>
      </c>
      <c r="E668">
        <f>VALUE(Calorimeter3b__4[[#This Row],[Column1]])</f>
        <v>11.066666666666601</v>
      </c>
      <c r="F668" s="70">
        <f t="shared" si="10"/>
        <v>663.99999999999602</v>
      </c>
      <c r="G668">
        <f>VALUE(Calorimeter3b__4[[#This Row],[Column2]])</f>
        <v>17.1760535191016</v>
      </c>
    </row>
    <row r="669" spans="1:7">
      <c r="A669" s="1" t="s">
        <v>1660</v>
      </c>
      <c r="B669" s="1" t="s">
        <v>1197</v>
      </c>
      <c r="C669" s="1" t="s">
        <v>372</v>
      </c>
      <c r="E669">
        <f>VALUE(Calorimeter3b__4[[#This Row],[Column1]])</f>
        <v>11.0833333333333</v>
      </c>
      <c r="F669" s="70">
        <f t="shared" si="10"/>
        <v>664.99999999999795</v>
      </c>
      <c r="G669">
        <f>VALUE(Calorimeter3b__4[[#This Row],[Column2]])</f>
        <v>17.147093799030198</v>
      </c>
    </row>
    <row r="670" spans="1:7">
      <c r="A670" s="1" t="s">
        <v>1661</v>
      </c>
      <c r="B670" s="1" t="s">
        <v>1196</v>
      </c>
      <c r="C670" s="1" t="s">
        <v>373</v>
      </c>
      <c r="E670">
        <f>VALUE(Calorimeter3b__4[[#This Row],[Column1]])</f>
        <v>11.1</v>
      </c>
      <c r="F670" s="70">
        <f t="shared" si="10"/>
        <v>666</v>
      </c>
      <c r="G670">
        <f>VALUE(Calorimeter3b__4[[#This Row],[Column2]])</f>
        <v>17.1760535191016</v>
      </c>
    </row>
    <row r="671" spans="1:7">
      <c r="A671" s="1" t="s">
        <v>1662</v>
      </c>
      <c r="B671" s="1" t="s">
        <v>1199</v>
      </c>
      <c r="C671" s="1" t="s">
        <v>372</v>
      </c>
      <c r="E671">
        <f>VALUE(Calorimeter3b__4[[#This Row],[Column1]])</f>
        <v>11.1166666666666</v>
      </c>
      <c r="F671" s="70">
        <f t="shared" si="10"/>
        <v>666.99999999999602</v>
      </c>
      <c r="G671">
        <f>VALUE(Calorimeter3b__4[[#This Row],[Column2]])</f>
        <v>17.089146591880802</v>
      </c>
    </row>
    <row r="672" spans="1:7">
      <c r="A672" s="1" t="s">
        <v>1663</v>
      </c>
      <c r="B672" s="1" t="s">
        <v>1197</v>
      </c>
      <c r="C672" s="1" t="s">
        <v>444</v>
      </c>
      <c r="E672">
        <f>VALUE(Calorimeter3b__4[[#This Row],[Column1]])</f>
        <v>11.133333333333301</v>
      </c>
      <c r="F672" s="70">
        <f t="shared" si="10"/>
        <v>667.99999999999807</v>
      </c>
      <c r="G672">
        <f>VALUE(Calorimeter3b__4[[#This Row],[Column2]])</f>
        <v>17.147093799030198</v>
      </c>
    </row>
    <row r="673" spans="1:7">
      <c r="A673" s="1" t="s">
        <v>1695</v>
      </c>
      <c r="B673" s="1" t="s">
        <v>1694</v>
      </c>
      <c r="C673" s="1" t="s">
        <v>372</v>
      </c>
      <c r="E673">
        <f>VALUE(Calorimeter3b__4[[#This Row],[Column1]])</f>
        <v>11.15</v>
      </c>
      <c r="F673" s="70">
        <f t="shared" si="10"/>
        <v>669</v>
      </c>
      <c r="G673">
        <f>VALUE(Calorimeter3b__4[[#This Row],[Column2]])</f>
        <v>17.1181248329531</v>
      </c>
    </row>
    <row r="674" spans="1:7">
      <c r="A674" s="1" t="s">
        <v>285</v>
      </c>
      <c r="B674" s="1" t="s">
        <v>1199</v>
      </c>
      <c r="C674" s="1" t="s">
        <v>373</v>
      </c>
      <c r="E674">
        <f>VALUE(Calorimeter3b__4[[#This Row],[Column1]])</f>
        <v>11.1666666666666</v>
      </c>
      <c r="F674" s="70">
        <f t="shared" si="10"/>
        <v>669.99999999999602</v>
      </c>
      <c r="G674">
        <f>VALUE(Calorimeter3b__4[[#This Row],[Column2]])</f>
        <v>17.089146591880802</v>
      </c>
    </row>
    <row r="675" spans="1:7">
      <c r="A675" s="1" t="s">
        <v>1696</v>
      </c>
      <c r="B675" s="1" t="s">
        <v>1199</v>
      </c>
      <c r="C675" s="1" t="s">
        <v>372</v>
      </c>
      <c r="E675">
        <f>VALUE(Calorimeter3b__4[[#This Row],[Column1]])</f>
        <v>11.1833333333333</v>
      </c>
      <c r="F675" s="70">
        <f t="shared" si="10"/>
        <v>670.99999999999795</v>
      </c>
      <c r="G675">
        <f>VALUE(Calorimeter3b__4[[#This Row],[Column2]])</f>
        <v>17.089146591880802</v>
      </c>
    </row>
    <row r="676" spans="1:7">
      <c r="A676" s="1" t="s">
        <v>1697</v>
      </c>
      <c r="B676" s="1" t="s">
        <v>1196</v>
      </c>
      <c r="C676" s="1" t="s">
        <v>372</v>
      </c>
      <c r="E676">
        <f>VALUE(Calorimeter3b__4[[#This Row],[Column1]])</f>
        <v>11.2</v>
      </c>
      <c r="F676" s="70">
        <f t="shared" si="10"/>
        <v>672</v>
      </c>
      <c r="G676">
        <f>VALUE(Calorimeter3b__4[[#This Row],[Column2]])</f>
        <v>17.1760535191016</v>
      </c>
    </row>
    <row r="677" spans="1:7">
      <c r="A677" s="1" t="s">
        <v>1698</v>
      </c>
      <c r="B677" s="1" t="s">
        <v>1195</v>
      </c>
      <c r="C677" s="1" t="s">
        <v>372</v>
      </c>
      <c r="E677">
        <f>VALUE(Calorimeter3b__4[[#This Row],[Column1]])</f>
        <v>11.216666666666599</v>
      </c>
      <c r="F677" s="70">
        <f t="shared" si="10"/>
        <v>672.99999999999591</v>
      </c>
      <c r="G677">
        <f>VALUE(Calorimeter3b__4[[#This Row],[Column2]])</f>
        <v>17.205004022099502</v>
      </c>
    </row>
    <row r="678" spans="1:7">
      <c r="A678" s="1" t="s">
        <v>1699</v>
      </c>
      <c r="B678" s="1" t="s">
        <v>1199</v>
      </c>
      <c r="C678" s="1" t="s">
        <v>373</v>
      </c>
      <c r="E678">
        <f>VALUE(Calorimeter3b__4[[#This Row],[Column1]])</f>
        <v>11.233333333333301</v>
      </c>
      <c r="F678" s="70">
        <f t="shared" si="10"/>
        <v>673.99999999999807</v>
      </c>
      <c r="G678">
        <f>VALUE(Calorimeter3b__4[[#This Row],[Column2]])</f>
        <v>17.089146591880802</v>
      </c>
    </row>
    <row r="679" spans="1:7">
      <c r="A679" s="1" t="s">
        <v>1700</v>
      </c>
      <c r="B679" s="1" t="s">
        <v>1196</v>
      </c>
      <c r="C679" s="1" t="s">
        <v>373</v>
      </c>
      <c r="E679">
        <f>VALUE(Calorimeter3b__4[[#This Row],[Column1]])</f>
        <v>11.25</v>
      </c>
      <c r="F679" s="70">
        <f t="shared" si="10"/>
        <v>675</v>
      </c>
      <c r="G679">
        <f>VALUE(Calorimeter3b__4[[#This Row],[Column2]])</f>
        <v>17.1760535191016</v>
      </c>
    </row>
    <row r="680" spans="1:7">
      <c r="A680" s="1" t="s">
        <v>1701</v>
      </c>
      <c r="B680" s="1" t="s">
        <v>1197</v>
      </c>
      <c r="C680" s="1" t="s">
        <v>373</v>
      </c>
      <c r="E680">
        <f>VALUE(Calorimeter3b__4[[#This Row],[Column1]])</f>
        <v>11.2666666666666</v>
      </c>
      <c r="F680" s="70">
        <f t="shared" si="10"/>
        <v>675.99999999999602</v>
      </c>
      <c r="G680">
        <f>VALUE(Calorimeter3b__4[[#This Row],[Column2]])</f>
        <v>17.147093799030198</v>
      </c>
    </row>
    <row r="681" spans="1:7">
      <c r="A681" s="1" t="s">
        <v>1702</v>
      </c>
      <c r="B681" s="1" t="s">
        <v>1197</v>
      </c>
      <c r="C681" s="1" t="s">
        <v>444</v>
      </c>
      <c r="E681">
        <f>VALUE(Calorimeter3b__4[[#This Row],[Column1]])</f>
        <v>11.283333333333299</v>
      </c>
      <c r="F681" s="70">
        <f t="shared" si="10"/>
        <v>676.99999999999795</v>
      </c>
      <c r="G681">
        <f>VALUE(Calorimeter3b__4[[#This Row],[Column2]])</f>
        <v>17.147093799030198</v>
      </c>
    </row>
    <row r="682" spans="1:7">
      <c r="A682" s="1" t="s">
        <v>1703</v>
      </c>
      <c r="B682" s="1" t="s">
        <v>1694</v>
      </c>
      <c r="C682" s="1" t="s">
        <v>372</v>
      </c>
      <c r="E682">
        <f>VALUE(Calorimeter3b__4[[#This Row],[Column1]])</f>
        <v>11.3</v>
      </c>
      <c r="F682" s="70">
        <f t="shared" si="10"/>
        <v>678</v>
      </c>
      <c r="G682">
        <f>VALUE(Calorimeter3b__4[[#This Row],[Column2]])</f>
        <v>17.1181248329531</v>
      </c>
    </row>
    <row r="683" spans="1:7">
      <c r="A683" s="1" t="s">
        <v>1704</v>
      </c>
      <c r="B683" s="1" t="s">
        <v>1196</v>
      </c>
      <c r="C683" s="1" t="s">
        <v>1677</v>
      </c>
      <c r="E683">
        <f>VALUE(Calorimeter3b__4[[#This Row],[Column1]])</f>
        <v>11.316666666666601</v>
      </c>
      <c r="F683" s="70">
        <f t="shared" si="10"/>
        <v>678.99999999999602</v>
      </c>
      <c r="G683">
        <f>VALUE(Calorimeter3b__4[[#This Row],[Column2]])</f>
        <v>17.1760535191016</v>
      </c>
    </row>
    <row r="684" spans="1:7">
      <c r="A684" s="1" t="s">
        <v>286</v>
      </c>
      <c r="B684" s="1" t="s">
        <v>1200</v>
      </c>
      <c r="C684" s="1" t="s">
        <v>372</v>
      </c>
      <c r="E684">
        <f>VALUE(Calorimeter3b__4[[#This Row],[Column1]])</f>
        <v>11.3333333333333</v>
      </c>
      <c r="F684" s="70">
        <f t="shared" si="10"/>
        <v>679.99999999999795</v>
      </c>
      <c r="G684">
        <f>VALUE(Calorimeter3b__4[[#This Row],[Column2]])</f>
        <v>17.060159046765801</v>
      </c>
    </row>
    <row r="685" spans="1:7">
      <c r="A685" s="1" t="s">
        <v>1705</v>
      </c>
      <c r="B685" s="1" t="s">
        <v>1196</v>
      </c>
      <c r="C685" s="1" t="s">
        <v>373</v>
      </c>
      <c r="E685">
        <f>VALUE(Calorimeter3b__4[[#This Row],[Column1]])</f>
        <v>11.35</v>
      </c>
      <c r="F685" s="70">
        <f t="shared" si="10"/>
        <v>681</v>
      </c>
      <c r="G685">
        <f>VALUE(Calorimeter3b__4[[#This Row],[Column2]])</f>
        <v>17.1760535191016</v>
      </c>
    </row>
    <row r="686" spans="1:7">
      <c r="A686" s="1" t="s">
        <v>1706</v>
      </c>
      <c r="B686" s="1" t="s">
        <v>1196</v>
      </c>
      <c r="C686" s="1" t="s">
        <v>373</v>
      </c>
      <c r="E686">
        <f>VALUE(Calorimeter3b__4[[#This Row],[Column1]])</f>
        <v>11.3666666666666</v>
      </c>
      <c r="F686" s="70">
        <f t="shared" si="10"/>
        <v>681.99999999999602</v>
      </c>
      <c r="G686">
        <f>VALUE(Calorimeter3b__4[[#This Row],[Column2]])</f>
        <v>17.1760535191016</v>
      </c>
    </row>
    <row r="687" spans="1:7">
      <c r="A687" s="1" t="s">
        <v>1707</v>
      </c>
      <c r="B687" s="1" t="s">
        <v>1197</v>
      </c>
      <c r="C687" s="1" t="s">
        <v>372</v>
      </c>
      <c r="E687">
        <f>VALUE(Calorimeter3b__4[[#This Row],[Column1]])</f>
        <v>11.383333333333301</v>
      </c>
      <c r="F687" s="70">
        <f t="shared" si="10"/>
        <v>682.99999999999807</v>
      </c>
      <c r="G687">
        <f>VALUE(Calorimeter3b__4[[#This Row],[Column2]])</f>
        <v>17.147093799030198</v>
      </c>
    </row>
    <row r="688" spans="1:7">
      <c r="A688" s="1" t="s">
        <v>1708</v>
      </c>
      <c r="B688" s="1" t="s">
        <v>1196</v>
      </c>
      <c r="C688" s="1" t="s">
        <v>373</v>
      </c>
      <c r="E688">
        <f>VALUE(Calorimeter3b__4[[#This Row],[Column1]])</f>
        <v>11.4</v>
      </c>
      <c r="F688" s="70">
        <f t="shared" si="10"/>
        <v>684</v>
      </c>
      <c r="G688">
        <f>VALUE(Calorimeter3b__4[[#This Row],[Column2]])</f>
        <v>17.1760535191016</v>
      </c>
    </row>
    <row r="689" spans="1:7">
      <c r="A689" s="1" t="s">
        <v>1709</v>
      </c>
      <c r="B689" s="1" t="s">
        <v>1197</v>
      </c>
      <c r="C689" s="1" t="s">
        <v>444</v>
      </c>
      <c r="E689">
        <f>VALUE(Calorimeter3b__4[[#This Row],[Column1]])</f>
        <v>11.4166666666666</v>
      </c>
      <c r="F689" s="70">
        <f t="shared" si="10"/>
        <v>684.99999999999602</v>
      </c>
      <c r="G689">
        <f>VALUE(Calorimeter3b__4[[#This Row],[Column2]])</f>
        <v>17.147093799030198</v>
      </c>
    </row>
    <row r="690" spans="1:7">
      <c r="A690" s="1" t="s">
        <v>1710</v>
      </c>
      <c r="B690" s="1" t="s">
        <v>1694</v>
      </c>
      <c r="C690" s="1" t="s">
        <v>373</v>
      </c>
      <c r="E690">
        <f>VALUE(Calorimeter3b__4[[#This Row],[Column1]])</f>
        <v>11.4333333333333</v>
      </c>
      <c r="F690" s="70">
        <f t="shared" si="10"/>
        <v>685.99999999999795</v>
      </c>
      <c r="G690">
        <f>VALUE(Calorimeter3b__4[[#This Row],[Column2]])</f>
        <v>17.1181248329531</v>
      </c>
    </row>
    <row r="691" spans="1:7">
      <c r="A691" s="1" t="s">
        <v>1711</v>
      </c>
      <c r="B691" s="1" t="s">
        <v>1200</v>
      </c>
      <c r="C691" s="1" t="s">
        <v>1677</v>
      </c>
      <c r="E691">
        <f>VALUE(Calorimeter3b__4[[#This Row],[Column1]])</f>
        <v>11.45</v>
      </c>
      <c r="F691" s="70">
        <f t="shared" si="10"/>
        <v>687</v>
      </c>
      <c r="G691">
        <f>VALUE(Calorimeter3b__4[[#This Row],[Column2]])</f>
        <v>17.060159046765801</v>
      </c>
    </row>
    <row r="692" spans="1:7">
      <c r="A692" s="1" t="s">
        <v>1712</v>
      </c>
      <c r="B692" s="1" t="s">
        <v>1197</v>
      </c>
      <c r="C692" s="1" t="s">
        <v>1677</v>
      </c>
      <c r="E692">
        <f>VALUE(Calorimeter3b__4[[#This Row],[Column1]])</f>
        <v>11.466666666666599</v>
      </c>
      <c r="F692" s="70">
        <f t="shared" si="10"/>
        <v>687.99999999999591</v>
      </c>
      <c r="G692">
        <f>VALUE(Calorimeter3b__4[[#This Row],[Column2]])</f>
        <v>17.147093799030198</v>
      </c>
    </row>
    <row r="693" spans="1:7">
      <c r="A693" s="1" t="s">
        <v>1713</v>
      </c>
      <c r="B693" s="1" t="s">
        <v>1195</v>
      </c>
      <c r="C693" s="1" t="s">
        <v>373</v>
      </c>
      <c r="E693">
        <f>VALUE(Calorimeter3b__4[[#This Row],[Column1]])</f>
        <v>11.483333333333301</v>
      </c>
      <c r="F693" s="70">
        <f t="shared" si="10"/>
        <v>688.99999999999807</v>
      </c>
      <c r="G693">
        <f>VALUE(Calorimeter3b__4[[#This Row],[Column2]])</f>
        <v>17.205004022099502</v>
      </c>
    </row>
    <row r="694" spans="1:7">
      <c r="A694" s="1" t="s">
        <v>287</v>
      </c>
      <c r="B694" s="1" t="s">
        <v>1694</v>
      </c>
      <c r="C694" s="1" t="s">
        <v>372</v>
      </c>
      <c r="E694">
        <f>VALUE(Calorimeter3b__4[[#This Row],[Column1]])</f>
        <v>11.5</v>
      </c>
      <c r="F694" s="70">
        <f t="shared" si="10"/>
        <v>690</v>
      </c>
      <c r="G694">
        <f>VALUE(Calorimeter3b__4[[#This Row],[Column2]])</f>
        <v>17.1181248329531</v>
      </c>
    </row>
    <row r="695" spans="1:7">
      <c r="A695" s="1" t="s">
        <v>1714</v>
      </c>
      <c r="B695" s="1" t="s">
        <v>1196</v>
      </c>
      <c r="C695" s="1" t="s">
        <v>444</v>
      </c>
      <c r="E695">
        <f>VALUE(Calorimeter3b__4[[#This Row],[Column1]])</f>
        <v>11.5166666666666</v>
      </c>
      <c r="F695" s="70">
        <f t="shared" si="10"/>
        <v>690.99999999999602</v>
      </c>
      <c r="G695">
        <f>VALUE(Calorimeter3b__4[[#This Row],[Column2]])</f>
        <v>17.1760535191016</v>
      </c>
    </row>
    <row r="696" spans="1:7">
      <c r="A696" s="1" t="s">
        <v>1715</v>
      </c>
      <c r="B696" s="1" t="s">
        <v>1694</v>
      </c>
      <c r="C696" s="1" t="s">
        <v>1677</v>
      </c>
      <c r="E696">
        <f>VALUE(Calorimeter3b__4[[#This Row],[Column1]])</f>
        <v>11.533333333333299</v>
      </c>
      <c r="F696" s="70">
        <f t="shared" si="10"/>
        <v>691.99999999999795</v>
      </c>
      <c r="G696">
        <f>VALUE(Calorimeter3b__4[[#This Row],[Column2]])</f>
        <v>17.1181248329531</v>
      </c>
    </row>
    <row r="697" spans="1:7">
      <c r="A697" s="1" t="s">
        <v>1716</v>
      </c>
      <c r="B697" s="1" t="s">
        <v>1196</v>
      </c>
      <c r="C697" s="1" t="s">
        <v>372</v>
      </c>
      <c r="E697">
        <f>VALUE(Calorimeter3b__4[[#This Row],[Column1]])</f>
        <v>11.55</v>
      </c>
      <c r="F697" s="70">
        <f t="shared" si="10"/>
        <v>693</v>
      </c>
      <c r="G697">
        <f>VALUE(Calorimeter3b__4[[#This Row],[Column2]])</f>
        <v>17.1760535191016</v>
      </c>
    </row>
    <row r="698" spans="1:7">
      <c r="A698" s="1" t="s">
        <v>1717</v>
      </c>
      <c r="B698" s="1" t="s">
        <v>1197</v>
      </c>
      <c r="C698" s="1" t="s">
        <v>372</v>
      </c>
      <c r="E698">
        <f>VALUE(Calorimeter3b__4[[#This Row],[Column1]])</f>
        <v>11.566666666666601</v>
      </c>
      <c r="F698" s="70">
        <f t="shared" si="10"/>
        <v>693.99999999999602</v>
      </c>
      <c r="G698">
        <f>VALUE(Calorimeter3b__4[[#This Row],[Column2]])</f>
        <v>17.147093799030198</v>
      </c>
    </row>
    <row r="699" spans="1:7">
      <c r="A699" s="1" t="s">
        <v>1718</v>
      </c>
      <c r="B699" s="1" t="s">
        <v>1196</v>
      </c>
      <c r="C699" s="1" t="s">
        <v>372</v>
      </c>
      <c r="E699">
        <f>VALUE(Calorimeter3b__4[[#This Row],[Column1]])</f>
        <v>11.5833333333333</v>
      </c>
      <c r="F699" s="70">
        <f t="shared" si="10"/>
        <v>694.99999999999795</v>
      </c>
      <c r="G699">
        <f>VALUE(Calorimeter3b__4[[#This Row],[Column2]])</f>
        <v>17.1760535191016</v>
      </c>
    </row>
    <row r="700" spans="1:7">
      <c r="A700" s="1" t="s">
        <v>1719</v>
      </c>
      <c r="B700" s="1" t="s">
        <v>1193</v>
      </c>
      <c r="C700" s="1" t="s">
        <v>444</v>
      </c>
      <c r="E700">
        <f>VALUE(Calorimeter3b__4[[#This Row],[Column1]])</f>
        <v>11.6</v>
      </c>
      <c r="F700" s="70">
        <f t="shared" si="10"/>
        <v>696</v>
      </c>
      <c r="G700">
        <f>VALUE(Calorimeter3b__4[[#This Row],[Column2]])</f>
        <v>17.2339453368985</v>
      </c>
    </row>
    <row r="701" spans="1:7">
      <c r="A701" s="1" t="s">
        <v>1720</v>
      </c>
      <c r="B701" s="1" t="s">
        <v>1694</v>
      </c>
      <c r="C701" s="1" t="s">
        <v>372</v>
      </c>
      <c r="E701">
        <f>VALUE(Calorimeter3b__4[[#This Row],[Column1]])</f>
        <v>11.6166666666666</v>
      </c>
      <c r="F701" s="70">
        <f t="shared" si="10"/>
        <v>696.99999999999602</v>
      </c>
      <c r="G701">
        <f>VALUE(Calorimeter3b__4[[#This Row],[Column2]])</f>
        <v>17.1181248329531</v>
      </c>
    </row>
    <row r="702" spans="1:7">
      <c r="A702" s="1" t="s">
        <v>1721</v>
      </c>
      <c r="B702" s="1" t="s">
        <v>1196</v>
      </c>
      <c r="C702" s="1" t="s">
        <v>444</v>
      </c>
      <c r="E702">
        <f>VALUE(Calorimeter3b__4[[#This Row],[Column1]])</f>
        <v>11.633333333333301</v>
      </c>
      <c r="F702" s="70">
        <f t="shared" si="10"/>
        <v>697.99999999999807</v>
      </c>
      <c r="G702">
        <f>VALUE(Calorimeter3b__4[[#This Row],[Column2]])</f>
        <v>17.1760535191016</v>
      </c>
    </row>
    <row r="703" spans="1:7">
      <c r="A703" s="1" t="s">
        <v>1722</v>
      </c>
      <c r="B703" s="1" t="s">
        <v>1196</v>
      </c>
      <c r="C703" s="1" t="s">
        <v>373</v>
      </c>
      <c r="E703">
        <f>VALUE(Calorimeter3b__4[[#This Row],[Column1]])</f>
        <v>11.65</v>
      </c>
      <c r="F703" s="70">
        <f t="shared" si="10"/>
        <v>699</v>
      </c>
      <c r="G703">
        <f>VALUE(Calorimeter3b__4[[#This Row],[Column2]])</f>
        <v>17.1760535191016</v>
      </c>
    </row>
    <row r="704" spans="1:7">
      <c r="A704" s="1" t="s">
        <v>288</v>
      </c>
      <c r="B704" s="1" t="s">
        <v>1694</v>
      </c>
      <c r="C704" s="1" t="s">
        <v>372</v>
      </c>
      <c r="E704">
        <f>VALUE(Calorimeter3b__4[[#This Row],[Column1]])</f>
        <v>11.6666666666666</v>
      </c>
      <c r="F704" s="70">
        <f t="shared" si="10"/>
        <v>699.99999999999602</v>
      </c>
      <c r="G704">
        <f>VALUE(Calorimeter3b__4[[#This Row],[Column2]])</f>
        <v>17.1181248329531</v>
      </c>
    </row>
    <row r="705" spans="1:7">
      <c r="A705" s="1" t="s">
        <v>1723</v>
      </c>
      <c r="B705" s="1" t="s">
        <v>1195</v>
      </c>
      <c r="C705" s="1" t="s">
        <v>1677</v>
      </c>
      <c r="E705">
        <f>VALUE(Calorimeter3b__4[[#This Row],[Column1]])</f>
        <v>11.6833333333333</v>
      </c>
      <c r="F705" s="70">
        <f t="shared" si="10"/>
        <v>700.99999999999795</v>
      </c>
      <c r="G705">
        <f>VALUE(Calorimeter3b__4[[#This Row],[Column2]])</f>
        <v>17.205004022099502</v>
      </c>
    </row>
    <row r="706" spans="1:7">
      <c r="A706" s="1" t="s">
        <v>1724</v>
      </c>
      <c r="B706" s="1" t="s">
        <v>1195</v>
      </c>
      <c r="C706" s="1" t="s">
        <v>444</v>
      </c>
      <c r="E706">
        <f>VALUE(Calorimeter3b__4[[#This Row],[Column1]])</f>
        <v>11.7</v>
      </c>
      <c r="F706" s="70">
        <f t="shared" si="10"/>
        <v>702</v>
      </c>
      <c r="G706">
        <f>VALUE(Calorimeter3b__4[[#This Row],[Column2]])</f>
        <v>17.205004022099502</v>
      </c>
    </row>
    <row r="707" spans="1:7">
      <c r="A707" s="1" t="s">
        <v>1725</v>
      </c>
      <c r="B707" s="1" t="s">
        <v>1197</v>
      </c>
      <c r="C707" s="1" t="s">
        <v>373</v>
      </c>
      <c r="E707">
        <f>VALUE(Calorimeter3b__4[[#This Row],[Column1]])</f>
        <v>11.716666666666599</v>
      </c>
      <c r="F707" s="70">
        <f t="shared" si="10"/>
        <v>702.99999999999591</v>
      </c>
      <c r="G707">
        <f>VALUE(Calorimeter3b__4[[#This Row],[Column2]])</f>
        <v>17.147093799030198</v>
      </c>
    </row>
    <row r="708" spans="1:7">
      <c r="A708" s="1" t="s">
        <v>1726</v>
      </c>
      <c r="B708" s="1" t="s">
        <v>1196</v>
      </c>
      <c r="C708" s="1" t="s">
        <v>373</v>
      </c>
      <c r="E708">
        <f>VALUE(Calorimeter3b__4[[#This Row],[Column1]])</f>
        <v>11.733333333333301</v>
      </c>
      <c r="F708" s="70">
        <f t="shared" si="10"/>
        <v>703.99999999999807</v>
      </c>
      <c r="G708">
        <f>VALUE(Calorimeter3b__4[[#This Row],[Column2]])</f>
        <v>17.1760535191016</v>
      </c>
    </row>
    <row r="709" spans="1:7">
      <c r="A709" s="1" t="s">
        <v>1727</v>
      </c>
      <c r="B709" s="1" t="s">
        <v>1193</v>
      </c>
      <c r="C709" s="1" t="s">
        <v>373</v>
      </c>
      <c r="E709">
        <f>VALUE(Calorimeter3b__4[[#This Row],[Column1]])</f>
        <v>11.75</v>
      </c>
      <c r="F709" s="70">
        <f t="shared" ref="F709:F772" si="11">E709*60</f>
        <v>705</v>
      </c>
      <c r="G709">
        <f>VALUE(Calorimeter3b__4[[#This Row],[Column2]])</f>
        <v>17.2339453368985</v>
      </c>
    </row>
    <row r="710" spans="1:7">
      <c r="A710" s="1" t="s">
        <v>1728</v>
      </c>
      <c r="B710" s="1" t="s">
        <v>1195</v>
      </c>
      <c r="C710" s="1" t="s">
        <v>373</v>
      </c>
      <c r="E710">
        <f>VALUE(Calorimeter3b__4[[#This Row],[Column1]])</f>
        <v>11.7666666666666</v>
      </c>
      <c r="F710" s="70">
        <f t="shared" si="11"/>
        <v>705.99999999999602</v>
      </c>
      <c r="G710">
        <f>VALUE(Calorimeter3b__4[[#This Row],[Column2]])</f>
        <v>17.205004022099502</v>
      </c>
    </row>
    <row r="711" spans="1:7">
      <c r="A711" s="1" t="s">
        <v>1729</v>
      </c>
      <c r="B711" s="1" t="s">
        <v>1197</v>
      </c>
      <c r="C711" s="1" t="s">
        <v>373</v>
      </c>
      <c r="E711">
        <f>VALUE(Calorimeter3b__4[[#This Row],[Column1]])</f>
        <v>11.783333333333299</v>
      </c>
      <c r="F711" s="70">
        <f t="shared" si="11"/>
        <v>706.99999999999795</v>
      </c>
      <c r="G711">
        <f>VALUE(Calorimeter3b__4[[#This Row],[Column2]])</f>
        <v>17.147093799030198</v>
      </c>
    </row>
    <row r="712" spans="1:7">
      <c r="A712" s="1" t="s">
        <v>1730</v>
      </c>
      <c r="B712" s="1" t="s">
        <v>1193</v>
      </c>
      <c r="C712" s="1" t="s">
        <v>373</v>
      </c>
      <c r="E712">
        <f>VALUE(Calorimeter3b__4[[#This Row],[Column1]])</f>
        <v>11.8</v>
      </c>
      <c r="F712" s="70">
        <f t="shared" si="11"/>
        <v>708</v>
      </c>
      <c r="G712">
        <f>VALUE(Calorimeter3b__4[[#This Row],[Column2]])</f>
        <v>17.2339453368985</v>
      </c>
    </row>
    <row r="713" spans="1:7">
      <c r="A713" s="1" t="s">
        <v>1731</v>
      </c>
      <c r="B713" s="1" t="s">
        <v>1196</v>
      </c>
      <c r="C713" s="1" t="s">
        <v>444</v>
      </c>
      <c r="E713">
        <f>VALUE(Calorimeter3b__4[[#This Row],[Column1]])</f>
        <v>11.816666666666601</v>
      </c>
      <c r="F713" s="70">
        <f t="shared" si="11"/>
        <v>708.99999999999602</v>
      </c>
      <c r="G713">
        <f>VALUE(Calorimeter3b__4[[#This Row],[Column2]])</f>
        <v>17.1760535191016</v>
      </c>
    </row>
    <row r="714" spans="1:7">
      <c r="A714" s="1" t="s">
        <v>290</v>
      </c>
      <c r="B714" s="1" t="s">
        <v>1694</v>
      </c>
      <c r="C714" s="1" t="s">
        <v>372</v>
      </c>
      <c r="E714">
        <f>VALUE(Calorimeter3b__4[[#This Row],[Column1]])</f>
        <v>11.8333333333333</v>
      </c>
      <c r="F714" s="70">
        <f t="shared" si="11"/>
        <v>709.99999999999795</v>
      </c>
      <c r="G714">
        <f>VALUE(Calorimeter3b__4[[#This Row],[Column2]])</f>
        <v>17.1181248329531</v>
      </c>
    </row>
    <row r="715" spans="1:7">
      <c r="A715" s="1" t="s">
        <v>1732</v>
      </c>
      <c r="B715" s="1" t="s">
        <v>1197</v>
      </c>
      <c r="C715" s="1" t="s">
        <v>372</v>
      </c>
      <c r="E715">
        <f>VALUE(Calorimeter3b__4[[#This Row],[Column1]])</f>
        <v>11.85</v>
      </c>
      <c r="F715" s="70">
        <f t="shared" si="11"/>
        <v>711</v>
      </c>
      <c r="G715">
        <f>VALUE(Calorimeter3b__4[[#This Row],[Column2]])</f>
        <v>17.147093799030198</v>
      </c>
    </row>
    <row r="716" spans="1:7">
      <c r="A716" s="1" t="s">
        <v>1733</v>
      </c>
      <c r="B716" s="1" t="s">
        <v>1199</v>
      </c>
      <c r="C716" s="1" t="s">
        <v>372</v>
      </c>
      <c r="E716">
        <f>VALUE(Calorimeter3b__4[[#This Row],[Column1]])</f>
        <v>11.8666666666666</v>
      </c>
      <c r="F716" s="70">
        <f t="shared" si="11"/>
        <v>711.99999999999602</v>
      </c>
      <c r="G716">
        <f>VALUE(Calorimeter3b__4[[#This Row],[Column2]])</f>
        <v>17.089146591880802</v>
      </c>
    </row>
    <row r="717" spans="1:7">
      <c r="A717" s="1" t="s">
        <v>1734</v>
      </c>
      <c r="B717" s="1" t="s">
        <v>1197</v>
      </c>
      <c r="C717" s="1" t="s">
        <v>372</v>
      </c>
      <c r="E717">
        <f>VALUE(Calorimeter3b__4[[#This Row],[Column1]])</f>
        <v>11.883333333333301</v>
      </c>
      <c r="F717" s="70">
        <f t="shared" si="11"/>
        <v>712.99999999999807</v>
      </c>
      <c r="G717">
        <f>VALUE(Calorimeter3b__4[[#This Row],[Column2]])</f>
        <v>17.147093799030198</v>
      </c>
    </row>
    <row r="718" spans="1:7">
      <c r="A718" s="1" t="s">
        <v>1735</v>
      </c>
      <c r="B718" s="1" t="s">
        <v>1193</v>
      </c>
      <c r="C718" s="1" t="s">
        <v>373</v>
      </c>
      <c r="E718">
        <f>VALUE(Calorimeter3b__4[[#This Row],[Column1]])</f>
        <v>11.9</v>
      </c>
      <c r="F718" s="70">
        <f t="shared" si="11"/>
        <v>714</v>
      </c>
      <c r="G718">
        <f>VALUE(Calorimeter3b__4[[#This Row],[Column2]])</f>
        <v>17.2339453368985</v>
      </c>
    </row>
    <row r="719" spans="1:7">
      <c r="A719" s="1" t="s">
        <v>1736</v>
      </c>
      <c r="B719" s="1" t="s">
        <v>1196</v>
      </c>
      <c r="C719" s="1" t="s">
        <v>373</v>
      </c>
      <c r="E719">
        <f>VALUE(Calorimeter3b__4[[#This Row],[Column1]])</f>
        <v>11.9166666666666</v>
      </c>
      <c r="F719" s="70">
        <f t="shared" si="11"/>
        <v>714.99999999999602</v>
      </c>
      <c r="G719">
        <f>VALUE(Calorimeter3b__4[[#This Row],[Column2]])</f>
        <v>17.1760535191016</v>
      </c>
    </row>
    <row r="720" spans="1:7">
      <c r="A720" s="1" t="s">
        <v>1737</v>
      </c>
      <c r="B720" s="1" t="s">
        <v>1196</v>
      </c>
      <c r="C720" s="1" t="s">
        <v>373</v>
      </c>
      <c r="E720">
        <f>VALUE(Calorimeter3b__4[[#This Row],[Column1]])</f>
        <v>11.9333333333333</v>
      </c>
      <c r="F720" s="70">
        <f t="shared" si="11"/>
        <v>715.99999999999795</v>
      </c>
      <c r="G720">
        <f>VALUE(Calorimeter3b__4[[#This Row],[Column2]])</f>
        <v>17.1760535191016</v>
      </c>
    </row>
    <row r="721" spans="1:7">
      <c r="A721" s="1" t="s">
        <v>1738</v>
      </c>
      <c r="B721" s="1" t="s">
        <v>1193</v>
      </c>
      <c r="C721" s="1" t="s">
        <v>444</v>
      </c>
      <c r="E721">
        <f>VALUE(Calorimeter3b__4[[#This Row],[Column1]])</f>
        <v>11.95</v>
      </c>
      <c r="F721" s="70">
        <f t="shared" si="11"/>
        <v>717</v>
      </c>
      <c r="G721">
        <f>VALUE(Calorimeter3b__4[[#This Row],[Column2]])</f>
        <v>17.2339453368985</v>
      </c>
    </row>
    <row r="722" spans="1:7">
      <c r="A722" s="1" t="s">
        <v>1739</v>
      </c>
      <c r="B722" s="1" t="s">
        <v>1694</v>
      </c>
      <c r="C722" s="1" t="s">
        <v>171</v>
      </c>
      <c r="E722">
        <f>VALUE(Calorimeter3b__4[[#This Row],[Column1]])</f>
        <v>11.966666666666599</v>
      </c>
      <c r="F722" s="70">
        <f t="shared" si="11"/>
        <v>717.99999999999591</v>
      </c>
      <c r="G722">
        <f>VALUE(Calorimeter3b__4[[#This Row],[Column2]])</f>
        <v>17.1181248329531</v>
      </c>
    </row>
    <row r="723" spans="1:7">
      <c r="A723" s="1" t="s">
        <v>1740</v>
      </c>
      <c r="B723" s="1" t="s">
        <v>1197</v>
      </c>
      <c r="C723" s="1" t="s">
        <v>372</v>
      </c>
      <c r="E723">
        <f>VALUE(Calorimeter3b__4[[#This Row],[Column1]])</f>
        <v>11.983333333333301</v>
      </c>
      <c r="F723" s="70">
        <f t="shared" si="11"/>
        <v>718.99999999999807</v>
      </c>
      <c r="G723">
        <f>VALUE(Calorimeter3b__4[[#This Row],[Column2]])</f>
        <v>17.147093799030198</v>
      </c>
    </row>
    <row r="724" spans="1:7">
      <c r="A724" s="1" t="s">
        <v>28</v>
      </c>
      <c r="B724" s="1" t="s">
        <v>1197</v>
      </c>
      <c r="C724" s="1" t="s">
        <v>372</v>
      </c>
      <c r="E724">
        <f>VALUE(Calorimeter3b__4[[#This Row],[Column1]])</f>
        <v>12</v>
      </c>
      <c r="F724" s="70">
        <f t="shared" si="11"/>
        <v>720</v>
      </c>
      <c r="G724">
        <f>VALUE(Calorimeter3b__4[[#This Row],[Column2]])</f>
        <v>17.147093799030198</v>
      </c>
    </row>
    <row r="725" spans="1:7">
      <c r="A725" s="1" t="s">
        <v>1741</v>
      </c>
      <c r="B725" s="1" t="s">
        <v>1195</v>
      </c>
      <c r="C725" s="1" t="s">
        <v>373</v>
      </c>
      <c r="E725">
        <f>VALUE(Calorimeter3b__4[[#This Row],[Column1]])</f>
        <v>12.0166666666666</v>
      </c>
      <c r="F725" s="70">
        <f t="shared" si="11"/>
        <v>720.99999999999602</v>
      </c>
      <c r="G725">
        <f>VALUE(Calorimeter3b__4[[#This Row],[Column2]])</f>
        <v>17.205004022099502</v>
      </c>
    </row>
    <row r="726" spans="1:7">
      <c r="A726" s="1" t="s">
        <v>1742</v>
      </c>
      <c r="B726" s="1" t="s">
        <v>1196</v>
      </c>
      <c r="C726" s="1" t="s">
        <v>444</v>
      </c>
      <c r="E726">
        <f>VALUE(Calorimeter3b__4[[#This Row],[Column1]])</f>
        <v>12.033333333333299</v>
      </c>
      <c r="F726" s="70">
        <f t="shared" si="11"/>
        <v>721.99999999999795</v>
      </c>
      <c r="G726">
        <f>VALUE(Calorimeter3b__4[[#This Row],[Column2]])</f>
        <v>17.1760535191016</v>
      </c>
    </row>
    <row r="727" spans="1:7">
      <c r="A727" s="1" t="s">
        <v>1743</v>
      </c>
      <c r="B727" s="1" t="s">
        <v>1196</v>
      </c>
      <c r="C727" s="1" t="s">
        <v>373</v>
      </c>
      <c r="E727">
        <f>VALUE(Calorimeter3b__4[[#This Row],[Column1]])</f>
        <v>12.05</v>
      </c>
      <c r="F727" s="70">
        <f t="shared" si="11"/>
        <v>723</v>
      </c>
      <c r="G727">
        <f>VALUE(Calorimeter3b__4[[#This Row],[Column2]])</f>
        <v>17.1760535191016</v>
      </c>
    </row>
    <row r="728" spans="1:7">
      <c r="A728" s="1" t="s">
        <v>1744</v>
      </c>
      <c r="B728" s="1" t="s">
        <v>1197</v>
      </c>
      <c r="C728" s="1" t="s">
        <v>1677</v>
      </c>
      <c r="E728">
        <f>VALUE(Calorimeter3b__4[[#This Row],[Column1]])</f>
        <v>12.066666666666601</v>
      </c>
      <c r="F728" s="70">
        <f t="shared" si="11"/>
        <v>723.99999999999602</v>
      </c>
      <c r="G728">
        <f>VALUE(Calorimeter3b__4[[#This Row],[Column2]])</f>
        <v>17.147093799030198</v>
      </c>
    </row>
    <row r="729" spans="1:7">
      <c r="A729" s="1" t="s">
        <v>1745</v>
      </c>
      <c r="B729" s="1" t="s">
        <v>1196</v>
      </c>
      <c r="C729" s="1" t="s">
        <v>1677</v>
      </c>
      <c r="E729">
        <f>VALUE(Calorimeter3b__4[[#This Row],[Column1]])</f>
        <v>12.0833333333333</v>
      </c>
      <c r="F729" s="70">
        <f t="shared" si="11"/>
        <v>724.99999999999795</v>
      </c>
      <c r="G729">
        <f>VALUE(Calorimeter3b__4[[#This Row],[Column2]])</f>
        <v>17.1760535191016</v>
      </c>
    </row>
    <row r="730" spans="1:7">
      <c r="A730" s="1" t="s">
        <v>1746</v>
      </c>
      <c r="B730" s="1" t="s">
        <v>1197</v>
      </c>
      <c r="C730" s="1" t="s">
        <v>444</v>
      </c>
      <c r="E730">
        <f>VALUE(Calorimeter3b__4[[#This Row],[Column1]])</f>
        <v>12.1</v>
      </c>
      <c r="F730" s="70">
        <f t="shared" si="11"/>
        <v>726</v>
      </c>
      <c r="G730">
        <f>VALUE(Calorimeter3b__4[[#This Row],[Column2]])</f>
        <v>17.147093799030198</v>
      </c>
    </row>
    <row r="731" spans="1:7">
      <c r="A731" s="1" t="s">
        <v>1747</v>
      </c>
      <c r="B731" s="1" t="s">
        <v>1196</v>
      </c>
      <c r="C731" s="1" t="s">
        <v>444</v>
      </c>
      <c r="E731">
        <f>VALUE(Calorimeter3b__4[[#This Row],[Column1]])</f>
        <v>12.1166666666666</v>
      </c>
      <c r="F731" s="70">
        <f t="shared" si="11"/>
        <v>726.99999999999602</v>
      </c>
      <c r="G731">
        <f>VALUE(Calorimeter3b__4[[#This Row],[Column2]])</f>
        <v>17.1760535191016</v>
      </c>
    </row>
    <row r="732" spans="1:7">
      <c r="A732" s="1" t="s">
        <v>1748</v>
      </c>
      <c r="B732" s="1" t="s">
        <v>1195</v>
      </c>
      <c r="C732" s="1" t="s">
        <v>444</v>
      </c>
      <c r="E732">
        <f>VALUE(Calorimeter3b__4[[#This Row],[Column1]])</f>
        <v>12.133333333333301</v>
      </c>
      <c r="F732" s="70">
        <f t="shared" si="11"/>
        <v>727.99999999999807</v>
      </c>
      <c r="G732">
        <f>VALUE(Calorimeter3b__4[[#This Row],[Column2]])</f>
        <v>17.205004022099502</v>
      </c>
    </row>
    <row r="733" spans="1:7">
      <c r="A733" s="1" t="s">
        <v>1749</v>
      </c>
      <c r="B733" s="1" t="s">
        <v>1193</v>
      </c>
      <c r="C733" s="1" t="s">
        <v>372</v>
      </c>
      <c r="E733">
        <f>VALUE(Calorimeter3b__4[[#This Row],[Column1]])</f>
        <v>12.15</v>
      </c>
      <c r="F733" s="70">
        <f t="shared" si="11"/>
        <v>729</v>
      </c>
      <c r="G733">
        <f>VALUE(Calorimeter3b__4[[#This Row],[Column2]])</f>
        <v>17.2339453368985</v>
      </c>
    </row>
    <row r="734" spans="1:7">
      <c r="A734" s="1" t="s">
        <v>291</v>
      </c>
      <c r="B734" s="1" t="s">
        <v>1193</v>
      </c>
      <c r="C734" s="1" t="s">
        <v>373</v>
      </c>
      <c r="E734">
        <f>VALUE(Calorimeter3b__4[[#This Row],[Column1]])</f>
        <v>12.1666666666666</v>
      </c>
      <c r="F734" s="70">
        <f t="shared" si="11"/>
        <v>729.99999999999602</v>
      </c>
      <c r="G734">
        <f>VALUE(Calorimeter3b__4[[#This Row],[Column2]])</f>
        <v>17.2339453368985</v>
      </c>
    </row>
    <row r="735" spans="1:7">
      <c r="A735" s="1" t="s">
        <v>1750</v>
      </c>
      <c r="B735" s="1" t="s">
        <v>1195</v>
      </c>
      <c r="C735" s="1" t="s">
        <v>372</v>
      </c>
      <c r="E735">
        <f>VALUE(Calorimeter3b__4[[#This Row],[Column1]])</f>
        <v>12.1833333333333</v>
      </c>
      <c r="F735" s="70">
        <f t="shared" si="11"/>
        <v>730.99999999999795</v>
      </c>
      <c r="G735">
        <f>VALUE(Calorimeter3b__4[[#This Row],[Column2]])</f>
        <v>17.205004022099502</v>
      </c>
    </row>
    <row r="736" spans="1:7">
      <c r="A736" s="1" t="s">
        <v>1751</v>
      </c>
      <c r="B736" s="1" t="s">
        <v>1197</v>
      </c>
      <c r="C736" s="1" t="s">
        <v>373</v>
      </c>
      <c r="E736">
        <f>VALUE(Calorimeter3b__4[[#This Row],[Column1]])</f>
        <v>12.2</v>
      </c>
      <c r="F736" s="70">
        <f t="shared" si="11"/>
        <v>732</v>
      </c>
      <c r="G736">
        <f>VALUE(Calorimeter3b__4[[#This Row],[Column2]])</f>
        <v>17.147093799030198</v>
      </c>
    </row>
    <row r="737" spans="1:7">
      <c r="A737" s="1" t="s">
        <v>1752</v>
      </c>
      <c r="B737" s="1" t="s">
        <v>1197</v>
      </c>
      <c r="C737" s="1" t="s">
        <v>373</v>
      </c>
      <c r="E737">
        <f>VALUE(Calorimeter3b__4[[#This Row],[Column1]])</f>
        <v>12.216666666666599</v>
      </c>
      <c r="F737" s="70">
        <f t="shared" si="11"/>
        <v>732.99999999999591</v>
      </c>
      <c r="G737">
        <f>VALUE(Calorimeter3b__4[[#This Row],[Column2]])</f>
        <v>17.147093799030198</v>
      </c>
    </row>
    <row r="738" spans="1:7">
      <c r="A738" s="1" t="s">
        <v>1753</v>
      </c>
      <c r="B738" s="1" t="s">
        <v>1195</v>
      </c>
      <c r="C738" s="1" t="s">
        <v>372</v>
      </c>
      <c r="E738">
        <f>VALUE(Calorimeter3b__4[[#This Row],[Column1]])</f>
        <v>12.233333333333301</v>
      </c>
      <c r="F738" s="70">
        <f t="shared" si="11"/>
        <v>733.99999999999807</v>
      </c>
      <c r="G738">
        <f>VALUE(Calorimeter3b__4[[#This Row],[Column2]])</f>
        <v>17.205004022099502</v>
      </c>
    </row>
    <row r="739" spans="1:7">
      <c r="A739" s="1" t="s">
        <v>1754</v>
      </c>
      <c r="B739" s="1" t="s">
        <v>1197</v>
      </c>
      <c r="C739" s="1" t="s">
        <v>372</v>
      </c>
      <c r="E739">
        <f>VALUE(Calorimeter3b__4[[#This Row],[Column1]])</f>
        <v>12.25</v>
      </c>
      <c r="F739" s="70">
        <f t="shared" si="11"/>
        <v>735</v>
      </c>
      <c r="G739">
        <f>VALUE(Calorimeter3b__4[[#This Row],[Column2]])</f>
        <v>17.147093799030198</v>
      </c>
    </row>
    <row r="740" spans="1:7">
      <c r="A740" s="1" t="s">
        <v>1755</v>
      </c>
      <c r="B740" s="1" t="s">
        <v>1694</v>
      </c>
      <c r="C740" s="1" t="s">
        <v>372</v>
      </c>
      <c r="E740">
        <f>VALUE(Calorimeter3b__4[[#This Row],[Column1]])</f>
        <v>12.2666666666666</v>
      </c>
      <c r="F740" s="70">
        <f t="shared" si="11"/>
        <v>735.99999999999602</v>
      </c>
      <c r="G740">
        <f>VALUE(Calorimeter3b__4[[#This Row],[Column2]])</f>
        <v>17.1181248329531</v>
      </c>
    </row>
    <row r="741" spans="1:7">
      <c r="A741" s="1" t="s">
        <v>1756</v>
      </c>
      <c r="B741" s="1" t="s">
        <v>1694</v>
      </c>
      <c r="C741" s="1" t="s">
        <v>1677</v>
      </c>
      <c r="E741">
        <f>VALUE(Calorimeter3b__4[[#This Row],[Column1]])</f>
        <v>12.283333333333299</v>
      </c>
      <c r="F741" s="70">
        <f t="shared" si="11"/>
        <v>736.99999999999795</v>
      </c>
      <c r="G741">
        <f>VALUE(Calorimeter3b__4[[#This Row],[Column2]])</f>
        <v>17.1181248329531</v>
      </c>
    </row>
    <row r="742" spans="1:7">
      <c r="A742" s="1" t="s">
        <v>1757</v>
      </c>
      <c r="B742" s="1" t="s">
        <v>1694</v>
      </c>
      <c r="C742" s="1" t="s">
        <v>1677</v>
      </c>
      <c r="E742">
        <f>VALUE(Calorimeter3b__4[[#This Row],[Column1]])</f>
        <v>12.3</v>
      </c>
      <c r="F742" s="70">
        <f t="shared" si="11"/>
        <v>738</v>
      </c>
      <c r="G742">
        <f>VALUE(Calorimeter3b__4[[#This Row],[Column2]])</f>
        <v>17.1181248329531</v>
      </c>
    </row>
    <row r="743" spans="1:7">
      <c r="A743" s="1" t="s">
        <v>1758</v>
      </c>
      <c r="B743" s="1" t="s">
        <v>1197</v>
      </c>
      <c r="C743" s="1" t="s">
        <v>372</v>
      </c>
      <c r="E743">
        <f>VALUE(Calorimeter3b__4[[#This Row],[Column1]])</f>
        <v>12.316666666666601</v>
      </c>
      <c r="F743" s="70">
        <f t="shared" si="11"/>
        <v>738.99999999999602</v>
      </c>
      <c r="G743">
        <f>VALUE(Calorimeter3b__4[[#This Row],[Column2]])</f>
        <v>17.147093799030198</v>
      </c>
    </row>
    <row r="744" spans="1:7">
      <c r="A744" s="1" t="s">
        <v>292</v>
      </c>
      <c r="B744" s="1" t="s">
        <v>1694</v>
      </c>
      <c r="C744" s="1" t="s">
        <v>372</v>
      </c>
      <c r="E744">
        <f>VALUE(Calorimeter3b__4[[#This Row],[Column1]])</f>
        <v>12.3333333333333</v>
      </c>
      <c r="F744" s="70">
        <f t="shared" si="11"/>
        <v>739.99999999999795</v>
      </c>
      <c r="G744">
        <f>VALUE(Calorimeter3b__4[[#This Row],[Column2]])</f>
        <v>17.1181248329531</v>
      </c>
    </row>
    <row r="745" spans="1:7">
      <c r="A745" s="1" t="s">
        <v>1759</v>
      </c>
      <c r="B745" s="1" t="s">
        <v>1193</v>
      </c>
      <c r="C745" s="1" t="s">
        <v>373</v>
      </c>
      <c r="E745">
        <f>VALUE(Calorimeter3b__4[[#This Row],[Column1]])</f>
        <v>12.35</v>
      </c>
      <c r="F745" s="70">
        <f t="shared" si="11"/>
        <v>741</v>
      </c>
      <c r="G745">
        <f>VALUE(Calorimeter3b__4[[#This Row],[Column2]])</f>
        <v>17.2339453368985</v>
      </c>
    </row>
    <row r="746" spans="1:7">
      <c r="A746" s="1" t="s">
        <v>1760</v>
      </c>
      <c r="B746" s="1" t="s">
        <v>1195</v>
      </c>
      <c r="C746" s="1" t="s">
        <v>444</v>
      </c>
      <c r="E746">
        <f>VALUE(Calorimeter3b__4[[#This Row],[Column1]])</f>
        <v>12.3666666666666</v>
      </c>
      <c r="F746" s="70">
        <f t="shared" si="11"/>
        <v>741.99999999999602</v>
      </c>
      <c r="G746">
        <f>VALUE(Calorimeter3b__4[[#This Row],[Column2]])</f>
        <v>17.205004022099502</v>
      </c>
    </row>
    <row r="747" spans="1:7">
      <c r="A747" s="1" t="s">
        <v>1761</v>
      </c>
      <c r="B747" s="1" t="s">
        <v>1196</v>
      </c>
      <c r="C747" s="1" t="s">
        <v>1677</v>
      </c>
      <c r="E747">
        <f>VALUE(Calorimeter3b__4[[#This Row],[Column1]])</f>
        <v>12.383333333333301</v>
      </c>
      <c r="F747" s="70">
        <f t="shared" si="11"/>
        <v>742.99999999999807</v>
      </c>
      <c r="G747">
        <f>VALUE(Calorimeter3b__4[[#This Row],[Column2]])</f>
        <v>17.1760535191016</v>
      </c>
    </row>
    <row r="748" spans="1:7">
      <c r="A748" s="1" t="s">
        <v>1762</v>
      </c>
      <c r="B748" s="1" t="s">
        <v>1197</v>
      </c>
      <c r="C748" s="1" t="s">
        <v>372</v>
      </c>
      <c r="E748">
        <f>VALUE(Calorimeter3b__4[[#This Row],[Column1]])</f>
        <v>12.4</v>
      </c>
      <c r="F748" s="70">
        <f t="shared" si="11"/>
        <v>744</v>
      </c>
      <c r="G748">
        <f>VALUE(Calorimeter3b__4[[#This Row],[Column2]])</f>
        <v>17.147093799030198</v>
      </c>
    </row>
    <row r="749" spans="1:7">
      <c r="A749" s="1" t="s">
        <v>1763</v>
      </c>
      <c r="B749" s="1" t="s">
        <v>1196</v>
      </c>
      <c r="C749" s="1" t="s">
        <v>372</v>
      </c>
      <c r="E749">
        <f>VALUE(Calorimeter3b__4[[#This Row],[Column1]])</f>
        <v>12.4166666666666</v>
      </c>
      <c r="F749" s="70">
        <f t="shared" si="11"/>
        <v>744.99999999999602</v>
      </c>
      <c r="G749">
        <f>VALUE(Calorimeter3b__4[[#This Row],[Column2]])</f>
        <v>17.1760535191016</v>
      </c>
    </row>
    <row r="750" spans="1:7">
      <c r="A750" s="1" t="s">
        <v>1764</v>
      </c>
      <c r="B750" s="1" t="s">
        <v>1195</v>
      </c>
      <c r="C750" s="1" t="s">
        <v>373</v>
      </c>
      <c r="E750">
        <f>VALUE(Calorimeter3b__4[[#This Row],[Column1]])</f>
        <v>12.4333333333333</v>
      </c>
      <c r="F750" s="70">
        <f t="shared" si="11"/>
        <v>745.99999999999795</v>
      </c>
      <c r="G750">
        <f>VALUE(Calorimeter3b__4[[#This Row],[Column2]])</f>
        <v>17.205004022099502</v>
      </c>
    </row>
    <row r="751" spans="1:7">
      <c r="A751" s="1" t="s">
        <v>1765</v>
      </c>
      <c r="B751" s="1" t="s">
        <v>1195</v>
      </c>
      <c r="C751" s="1" t="s">
        <v>444</v>
      </c>
      <c r="E751">
        <f>VALUE(Calorimeter3b__4[[#This Row],[Column1]])</f>
        <v>12.45</v>
      </c>
      <c r="F751" s="70">
        <f t="shared" si="11"/>
        <v>747</v>
      </c>
      <c r="G751">
        <f>VALUE(Calorimeter3b__4[[#This Row],[Column2]])</f>
        <v>17.205004022099502</v>
      </c>
    </row>
    <row r="752" spans="1:7">
      <c r="A752" s="1" t="s">
        <v>1766</v>
      </c>
      <c r="B752" s="1" t="s">
        <v>1197</v>
      </c>
      <c r="C752" s="1" t="s">
        <v>372</v>
      </c>
      <c r="E752">
        <f>VALUE(Calorimeter3b__4[[#This Row],[Column1]])</f>
        <v>12.466666666666599</v>
      </c>
      <c r="F752" s="70">
        <f t="shared" si="11"/>
        <v>747.99999999999591</v>
      </c>
      <c r="G752">
        <f>VALUE(Calorimeter3b__4[[#This Row],[Column2]])</f>
        <v>17.147093799030198</v>
      </c>
    </row>
    <row r="753" spans="1:7">
      <c r="A753" s="1" t="s">
        <v>1767</v>
      </c>
      <c r="B753" s="1" t="s">
        <v>1197</v>
      </c>
      <c r="C753" s="1" t="s">
        <v>1677</v>
      </c>
      <c r="E753">
        <f>VALUE(Calorimeter3b__4[[#This Row],[Column1]])</f>
        <v>12.483333333333301</v>
      </c>
      <c r="F753" s="70">
        <f t="shared" si="11"/>
        <v>748.99999999999807</v>
      </c>
      <c r="G753">
        <f>VALUE(Calorimeter3b__4[[#This Row],[Column2]])</f>
        <v>17.147093799030198</v>
      </c>
    </row>
    <row r="754" spans="1:7">
      <c r="A754" s="1" t="s">
        <v>294</v>
      </c>
      <c r="B754" s="1" t="s">
        <v>1193</v>
      </c>
      <c r="C754" s="1" t="s">
        <v>372</v>
      </c>
      <c r="E754">
        <f>VALUE(Calorimeter3b__4[[#This Row],[Column1]])</f>
        <v>12.5</v>
      </c>
      <c r="F754" s="70">
        <f t="shared" si="11"/>
        <v>750</v>
      </c>
      <c r="G754">
        <f>VALUE(Calorimeter3b__4[[#This Row],[Column2]])</f>
        <v>17.2339453368985</v>
      </c>
    </row>
    <row r="755" spans="1:7">
      <c r="A755" s="1" t="s">
        <v>1768</v>
      </c>
      <c r="B755" s="1" t="s">
        <v>1193</v>
      </c>
      <c r="C755" s="1" t="s">
        <v>444</v>
      </c>
      <c r="E755">
        <f>VALUE(Calorimeter3b__4[[#This Row],[Column1]])</f>
        <v>12.5166666666666</v>
      </c>
      <c r="F755" s="70">
        <f t="shared" si="11"/>
        <v>750.99999999999602</v>
      </c>
      <c r="G755">
        <f>VALUE(Calorimeter3b__4[[#This Row],[Column2]])</f>
        <v>17.2339453368985</v>
      </c>
    </row>
    <row r="756" spans="1:7">
      <c r="A756" s="1" t="s">
        <v>1769</v>
      </c>
      <c r="B756" s="1" t="s">
        <v>1197</v>
      </c>
      <c r="C756" s="1" t="s">
        <v>1677</v>
      </c>
      <c r="E756">
        <f>VALUE(Calorimeter3b__4[[#This Row],[Column1]])</f>
        <v>12.533333333333299</v>
      </c>
      <c r="F756" s="70">
        <f t="shared" si="11"/>
        <v>751.99999999999795</v>
      </c>
      <c r="G756">
        <f>VALUE(Calorimeter3b__4[[#This Row],[Column2]])</f>
        <v>17.147093799030198</v>
      </c>
    </row>
    <row r="757" spans="1:7">
      <c r="A757" s="1" t="s">
        <v>1770</v>
      </c>
      <c r="B757" s="1" t="s">
        <v>1196</v>
      </c>
      <c r="C757" s="1" t="s">
        <v>372</v>
      </c>
      <c r="E757">
        <f>VALUE(Calorimeter3b__4[[#This Row],[Column1]])</f>
        <v>12.55</v>
      </c>
      <c r="F757" s="70">
        <f t="shared" si="11"/>
        <v>753</v>
      </c>
      <c r="G757">
        <f>VALUE(Calorimeter3b__4[[#This Row],[Column2]])</f>
        <v>17.1760535191016</v>
      </c>
    </row>
    <row r="758" spans="1:7">
      <c r="A758" s="1" t="s">
        <v>1771</v>
      </c>
      <c r="B758" s="1" t="s">
        <v>1193</v>
      </c>
      <c r="C758" s="1" t="s">
        <v>372</v>
      </c>
      <c r="E758">
        <f>VALUE(Calorimeter3b__4[[#This Row],[Column1]])</f>
        <v>12.566666666666601</v>
      </c>
      <c r="F758" s="70">
        <f t="shared" si="11"/>
        <v>753.99999999999602</v>
      </c>
      <c r="G758">
        <f>VALUE(Calorimeter3b__4[[#This Row],[Column2]])</f>
        <v>17.2339453368985</v>
      </c>
    </row>
    <row r="759" spans="1:7">
      <c r="A759" s="1" t="s">
        <v>1772</v>
      </c>
      <c r="B759" s="1" t="s">
        <v>1193</v>
      </c>
      <c r="C759" s="1" t="s">
        <v>444</v>
      </c>
      <c r="E759">
        <f>VALUE(Calorimeter3b__4[[#This Row],[Column1]])</f>
        <v>12.5833333333333</v>
      </c>
      <c r="F759" s="70">
        <f t="shared" si="11"/>
        <v>754.99999999999795</v>
      </c>
      <c r="G759">
        <f>VALUE(Calorimeter3b__4[[#This Row],[Column2]])</f>
        <v>17.2339453368985</v>
      </c>
    </row>
    <row r="760" spans="1:7">
      <c r="A760" s="1" t="s">
        <v>1773</v>
      </c>
      <c r="B760" s="1" t="s">
        <v>1196</v>
      </c>
      <c r="C760" s="1" t="s">
        <v>372</v>
      </c>
      <c r="E760">
        <f>VALUE(Calorimeter3b__4[[#This Row],[Column1]])</f>
        <v>12.6</v>
      </c>
      <c r="F760" s="70">
        <f t="shared" si="11"/>
        <v>756</v>
      </c>
      <c r="G760">
        <f>VALUE(Calorimeter3b__4[[#This Row],[Column2]])</f>
        <v>17.1760535191016</v>
      </c>
    </row>
    <row r="761" spans="1:7">
      <c r="A761" s="1" t="s">
        <v>1774</v>
      </c>
      <c r="B761" s="1" t="s">
        <v>1195</v>
      </c>
      <c r="C761" s="1" t="s">
        <v>372</v>
      </c>
      <c r="E761">
        <f>VALUE(Calorimeter3b__4[[#This Row],[Column1]])</f>
        <v>12.6166666666666</v>
      </c>
      <c r="F761" s="70">
        <f t="shared" si="11"/>
        <v>756.99999999999602</v>
      </c>
      <c r="G761">
        <f>VALUE(Calorimeter3b__4[[#This Row],[Column2]])</f>
        <v>17.205004022099502</v>
      </c>
    </row>
    <row r="762" spans="1:7">
      <c r="A762" s="1" t="s">
        <v>1775</v>
      </c>
      <c r="B762" s="1" t="s">
        <v>1200</v>
      </c>
      <c r="C762" s="1" t="s">
        <v>372</v>
      </c>
      <c r="E762">
        <f>VALUE(Calorimeter3b__4[[#This Row],[Column1]])</f>
        <v>12.633333333333301</v>
      </c>
      <c r="F762" s="70">
        <f t="shared" si="11"/>
        <v>757.99999999999807</v>
      </c>
      <c r="G762">
        <f>VALUE(Calorimeter3b__4[[#This Row],[Column2]])</f>
        <v>17.060159046765801</v>
      </c>
    </row>
    <row r="763" spans="1:7">
      <c r="A763" s="1" t="s">
        <v>1776</v>
      </c>
      <c r="B763" s="1" t="s">
        <v>1196</v>
      </c>
      <c r="C763" s="1" t="s">
        <v>373</v>
      </c>
      <c r="E763">
        <f>VALUE(Calorimeter3b__4[[#This Row],[Column1]])</f>
        <v>12.65</v>
      </c>
      <c r="F763" s="70">
        <f t="shared" si="11"/>
        <v>759</v>
      </c>
      <c r="G763">
        <f>VALUE(Calorimeter3b__4[[#This Row],[Column2]])</f>
        <v>17.1760535191016</v>
      </c>
    </row>
    <row r="764" spans="1:7">
      <c r="A764" s="1" t="s">
        <v>295</v>
      </c>
      <c r="B764" s="1" t="s">
        <v>1192</v>
      </c>
      <c r="C764" s="1" t="s">
        <v>444</v>
      </c>
      <c r="E764">
        <f>VALUE(Calorimeter3b__4[[#This Row],[Column1]])</f>
        <v>12.6666666666666</v>
      </c>
      <c r="F764" s="70">
        <f t="shared" si="11"/>
        <v>759.99999999999602</v>
      </c>
      <c r="G764">
        <f>VALUE(Calorimeter3b__4[[#This Row],[Column2]])</f>
        <v>17.2628774923161</v>
      </c>
    </row>
    <row r="765" spans="1:7">
      <c r="A765" s="1" t="s">
        <v>1777</v>
      </c>
      <c r="B765" s="1" t="s">
        <v>1195</v>
      </c>
      <c r="C765" s="1" t="s">
        <v>373</v>
      </c>
      <c r="E765">
        <f>VALUE(Calorimeter3b__4[[#This Row],[Column1]])</f>
        <v>12.6833333333333</v>
      </c>
      <c r="F765" s="70">
        <f t="shared" si="11"/>
        <v>760.99999999999795</v>
      </c>
      <c r="G765">
        <f>VALUE(Calorimeter3b__4[[#This Row],[Column2]])</f>
        <v>17.205004022099502</v>
      </c>
    </row>
    <row r="766" spans="1:7">
      <c r="A766" s="1" t="s">
        <v>1778</v>
      </c>
      <c r="B766" s="1" t="s">
        <v>1192</v>
      </c>
      <c r="C766" s="1" t="s">
        <v>444</v>
      </c>
      <c r="E766">
        <f>VALUE(Calorimeter3b__4[[#This Row],[Column1]])</f>
        <v>12.7</v>
      </c>
      <c r="F766" s="70">
        <f t="shared" si="11"/>
        <v>762</v>
      </c>
      <c r="G766">
        <f>VALUE(Calorimeter3b__4[[#This Row],[Column2]])</f>
        <v>17.2628774923161</v>
      </c>
    </row>
    <row r="767" spans="1:7">
      <c r="A767" s="1" t="s">
        <v>1779</v>
      </c>
      <c r="B767" s="1" t="s">
        <v>1197</v>
      </c>
      <c r="C767" s="1" t="s">
        <v>372</v>
      </c>
      <c r="E767">
        <f>VALUE(Calorimeter3b__4[[#This Row],[Column1]])</f>
        <v>12.716666666666599</v>
      </c>
      <c r="F767" s="70">
        <f t="shared" si="11"/>
        <v>762.99999999999591</v>
      </c>
      <c r="G767">
        <f>VALUE(Calorimeter3b__4[[#This Row],[Column2]])</f>
        <v>17.147093799030198</v>
      </c>
    </row>
    <row r="768" spans="1:7">
      <c r="A768" s="1" t="s">
        <v>1780</v>
      </c>
      <c r="B768" s="1" t="s">
        <v>1195</v>
      </c>
      <c r="C768" s="1" t="s">
        <v>372</v>
      </c>
      <c r="E768">
        <f>VALUE(Calorimeter3b__4[[#This Row],[Column1]])</f>
        <v>12.733333333333301</v>
      </c>
      <c r="F768" s="70">
        <f t="shared" si="11"/>
        <v>763.99999999999807</v>
      </c>
      <c r="G768">
        <f>VALUE(Calorimeter3b__4[[#This Row],[Column2]])</f>
        <v>17.205004022099502</v>
      </c>
    </row>
    <row r="769" spans="1:7">
      <c r="A769" s="1" t="s">
        <v>1781</v>
      </c>
      <c r="B769" s="1" t="s">
        <v>1197</v>
      </c>
      <c r="C769" s="1" t="s">
        <v>373</v>
      </c>
      <c r="E769">
        <f>VALUE(Calorimeter3b__4[[#This Row],[Column1]])</f>
        <v>12.75</v>
      </c>
      <c r="F769" s="70">
        <f t="shared" si="11"/>
        <v>765</v>
      </c>
      <c r="G769">
        <f>VALUE(Calorimeter3b__4[[#This Row],[Column2]])</f>
        <v>17.147093799030198</v>
      </c>
    </row>
    <row r="770" spans="1:7">
      <c r="A770" s="1" t="s">
        <v>1782</v>
      </c>
      <c r="B770" s="1" t="s">
        <v>1193</v>
      </c>
      <c r="C770" s="1" t="s">
        <v>372</v>
      </c>
      <c r="E770">
        <f>VALUE(Calorimeter3b__4[[#This Row],[Column1]])</f>
        <v>12.7666666666666</v>
      </c>
      <c r="F770" s="70">
        <f t="shared" si="11"/>
        <v>765.99999999999602</v>
      </c>
      <c r="G770">
        <f>VALUE(Calorimeter3b__4[[#This Row],[Column2]])</f>
        <v>17.2339453368985</v>
      </c>
    </row>
    <row r="771" spans="1:7">
      <c r="A771" s="1" t="s">
        <v>1783</v>
      </c>
      <c r="B771" s="1" t="s">
        <v>1193</v>
      </c>
      <c r="C771" s="1" t="s">
        <v>372</v>
      </c>
      <c r="E771">
        <f>VALUE(Calorimeter3b__4[[#This Row],[Column1]])</f>
        <v>12.783333333333299</v>
      </c>
      <c r="F771" s="70">
        <f t="shared" si="11"/>
        <v>766.99999999999795</v>
      </c>
      <c r="G771">
        <f>VALUE(Calorimeter3b__4[[#This Row],[Column2]])</f>
        <v>17.2339453368985</v>
      </c>
    </row>
    <row r="772" spans="1:7">
      <c r="A772" s="1" t="s">
        <v>1784</v>
      </c>
      <c r="B772" s="1" t="s">
        <v>1192</v>
      </c>
      <c r="C772" s="1" t="s">
        <v>373</v>
      </c>
      <c r="E772">
        <f>VALUE(Calorimeter3b__4[[#This Row],[Column1]])</f>
        <v>12.8</v>
      </c>
      <c r="F772" s="70">
        <f t="shared" si="11"/>
        <v>768</v>
      </c>
      <c r="G772">
        <f>VALUE(Calorimeter3b__4[[#This Row],[Column2]])</f>
        <v>17.2628774923161</v>
      </c>
    </row>
    <row r="773" spans="1:7">
      <c r="A773" s="1" t="s">
        <v>1785</v>
      </c>
      <c r="B773" s="1" t="s">
        <v>1195</v>
      </c>
      <c r="C773" s="1" t="s">
        <v>372</v>
      </c>
      <c r="E773">
        <f>VALUE(Calorimeter3b__4[[#This Row],[Column1]])</f>
        <v>12.816666666666601</v>
      </c>
      <c r="F773" s="70">
        <f t="shared" ref="F773:F836" si="12">E773*60</f>
        <v>768.99999999999602</v>
      </c>
      <c r="G773">
        <f>VALUE(Calorimeter3b__4[[#This Row],[Column2]])</f>
        <v>17.205004022099502</v>
      </c>
    </row>
    <row r="774" spans="1:7">
      <c r="A774" s="1" t="s">
        <v>296</v>
      </c>
      <c r="B774" s="1" t="s">
        <v>1197</v>
      </c>
      <c r="C774" s="1" t="s">
        <v>372</v>
      </c>
      <c r="E774">
        <f>VALUE(Calorimeter3b__4[[#This Row],[Column1]])</f>
        <v>12.8333333333333</v>
      </c>
      <c r="F774" s="70">
        <f t="shared" si="12"/>
        <v>769.99999999999795</v>
      </c>
      <c r="G774">
        <f>VALUE(Calorimeter3b__4[[#This Row],[Column2]])</f>
        <v>17.147093799030198</v>
      </c>
    </row>
    <row r="775" spans="1:7">
      <c r="A775" s="1" t="s">
        <v>1786</v>
      </c>
      <c r="B775" s="1" t="s">
        <v>1193</v>
      </c>
      <c r="C775" s="1" t="s">
        <v>373</v>
      </c>
      <c r="E775">
        <f>VALUE(Calorimeter3b__4[[#This Row],[Column1]])</f>
        <v>12.85</v>
      </c>
      <c r="F775" s="70">
        <f t="shared" si="12"/>
        <v>771</v>
      </c>
      <c r="G775">
        <f>VALUE(Calorimeter3b__4[[#This Row],[Column2]])</f>
        <v>17.2339453368985</v>
      </c>
    </row>
    <row r="776" spans="1:7">
      <c r="A776" s="1" t="s">
        <v>1787</v>
      </c>
      <c r="B776" s="1" t="s">
        <v>1694</v>
      </c>
      <c r="C776" s="1" t="s">
        <v>1677</v>
      </c>
      <c r="E776">
        <f>VALUE(Calorimeter3b__4[[#This Row],[Column1]])</f>
        <v>12.8666666666666</v>
      </c>
      <c r="F776" s="70">
        <f t="shared" si="12"/>
        <v>771.99999999999602</v>
      </c>
      <c r="G776">
        <f>VALUE(Calorimeter3b__4[[#This Row],[Column2]])</f>
        <v>17.1181248329531</v>
      </c>
    </row>
    <row r="777" spans="1:7">
      <c r="A777" s="1" t="s">
        <v>1788</v>
      </c>
      <c r="B777" s="1" t="s">
        <v>1195</v>
      </c>
      <c r="C777" s="1" t="s">
        <v>372</v>
      </c>
      <c r="E777">
        <f>VALUE(Calorimeter3b__4[[#This Row],[Column1]])</f>
        <v>12.883333333333301</v>
      </c>
      <c r="F777" s="70">
        <f t="shared" si="12"/>
        <v>772.99999999999807</v>
      </c>
      <c r="G777">
        <f>VALUE(Calorimeter3b__4[[#This Row],[Column2]])</f>
        <v>17.205004022099502</v>
      </c>
    </row>
    <row r="778" spans="1:7">
      <c r="A778" s="1" t="s">
        <v>1789</v>
      </c>
      <c r="B778" s="1" t="s">
        <v>1196</v>
      </c>
      <c r="C778" s="1" t="s">
        <v>372</v>
      </c>
      <c r="E778">
        <f>VALUE(Calorimeter3b__4[[#This Row],[Column1]])</f>
        <v>12.9</v>
      </c>
      <c r="F778" s="70">
        <f t="shared" si="12"/>
        <v>774</v>
      </c>
      <c r="G778">
        <f>VALUE(Calorimeter3b__4[[#This Row],[Column2]])</f>
        <v>17.1760535191016</v>
      </c>
    </row>
    <row r="779" spans="1:7">
      <c r="A779" s="1" t="s">
        <v>1790</v>
      </c>
      <c r="B779" s="1" t="s">
        <v>1195</v>
      </c>
      <c r="C779" s="1" t="s">
        <v>373</v>
      </c>
      <c r="E779">
        <f>VALUE(Calorimeter3b__4[[#This Row],[Column1]])</f>
        <v>12.9166666666666</v>
      </c>
      <c r="F779" s="70">
        <f t="shared" si="12"/>
        <v>774.99999999999602</v>
      </c>
      <c r="G779">
        <f>VALUE(Calorimeter3b__4[[#This Row],[Column2]])</f>
        <v>17.205004022099502</v>
      </c>
    </row>
    <row r="780" spans="1:7">
      <c r="A780" s="1" t="s">
        <v>1791</v>
      </c>
      <c r="B780" s="1" t="s">
        <v>1195</v>
      </c>
      <c r="C780" s="1" t="s">
        <v>372</v>
      </c>
      <c r="E780">
        <f>VALUE(Calorimeter3b__4[[#This Row],[Column1]])</f>
        <v>12.9333333333333</v>
      </c>
      <c r="F780" s="70">
        <f t="shared" si="12"/>
        <v>775.99999999999795</v>
      </c>
      <c r="G780">
        <f>VALUE(Calorimeter3b__4[[#This Row],[Column2]])</f>
        <v>17.205004022099502</v>
      </c>
    </row>
    <row r="781" spans="1:7">
      <c r="A781" s="1" t="s">
        <v>1792</v>
      </c>
      <c r="B781" s="1" t="s">
        <v>1694</v>
      </c>
      <c r="C781" s="1" t="s">
        <v>372</v>
      </c>
      <c r="E781">
        <f>VALUE(Calorimeter3b__4[[#This Row],[Column1]])</f>
        <v>12.95</v>
      </c>
      <c r="F781" s="70">
        <f t="shared" si="12"/>
        <v>777</v>
      </c>
      <c r="G781">
        <f>VALUE(Calorimeter3b__4[[#This Row],[Column2]])</f>
        <v>17.1181248329531</v>
      </c>
    </row>
    <row r="782" spans="1:7">
      <c r="A782" s="1" t="s">
        <v>1793</v>
      </c>
      <c r="B782" s="1" t="s">
        <v>1199</v>
      </c>
      <c r="C782" s="1" t="s">
        <v>1677</v>
      </c>
      <c r="E782">
        <f>VALUE(Calorimeter3b__4[[#This Row],[Column1]])</f>
        <v>12.966666666666599</v>
      </c>
      <c r="F782" s="70">
        <f t="shared" si="12"/>
        <v>777.99999999999591</v>
      </c>
      <c r="G782">
        <f>VALUE(Calorimeter3b__4[[#This Row],[Column2]])</f>
        <v>17.089146591880802</v>
      </c>
    </row>
    <row r="783" spans="1:7">
      <c r="A783" s="1" t="s">
        <v>1794</v>
      </c>
      <c r="B783" s="1" t="s">
        <v>1197</v>
      </c>
      <c r="C783" s="1" t="s">
        <v>1677</v>
      </c>
      <c r="E783">
        <f>VALUE(Calorimeter3b__4[[#This Row],[Column1]])</f>
        <v>12.983333333333301</v>
      </c>
      <c r="F783" s="70">
        <f t="shared" si="12"/>
        <v>778.99999999999807</v>
      </c>
      <c r="G783">
        <f>VALUE(Calorimeter3b__4[[#This Row],[Column2]])</f>
        <v>17.147093799030198</v>
      </c>
    </row>
    <row r="784" spans="1:7">
      <c r="A784" s="1" t="s">
        <v>29</v>
      </c>
      <c r="B784" s="1" t="s">
        <v>1196</v>
      </c>
      <c r="C784" s="1" t="s">
        <v>372</v>
      </c>
      <c r="E784">
        <f>VALUE(Calorimeter3b__4[[#This Row],[Column1]])</f>
        <v>13</v>
      </c>
      <c r="F784" s="70">
        <f t="shared" si="12"/>
        <v>780</v>
      </c>
      <c r="G784">
        <f>VALUE(Calorimeter3b__4[[#This Row],[Column2]])</f>
        <v>17.1760535191016</v>
      </c>
    </row>
    <row r="785" spans="1:7">
      <c r="A785" s="1" t="s">
        <v>1795</v>
      </c>
      <c r="B785" s="1" t="s">
        <v>1195</v>
      </c>
      <c r="C785" s="1" t="s">
        <v>1677</v>
      </c>
      <c r="E785">
        <f>VALUE(Calorimeter3b__4[[#This Row],[Column1]])</f>
        <v>13.0166666666666</v>
      </c>
      <c r="F785" s="70">
        <f t="shared" si="12"/>
        <v>780.99999999999602</v>
      </c>
      <c r="G785">
        <f>VALUE(Calorimeter3b__4[[#This Row],[Column2]])</f>
        <v>17.205004022099502</v>
      </c>
    </row>
    <row r="786" spans="1:7">
      <c r="A786" s="1" t="s">
        <v>1796</v>
      </c>
      <c r="B786" s="1" t="s">
        <v>1195</v>
      </c>
      <c r="C786" s="1" t="s">
        <v>1677</v>
      </c>
      <c r="E786">
        <f>VALUE(Calorimeter3b__4[[#This Row],[Column1]])</f>
        <v>13.033333333333299</v>
      </c>
      <c r="F786" s="70">
        <f t="shared" si="12"/>
        <v>781.99999999999795</v>
      </c>
      <c r="G786">
        <f>VALUE(Calorimeter3b__4[[#This Row],[Column2]])</f>
        <v>17.205004022099502</v>
      </c>
    </row>
    <row r="787" spans="1:7">
      <c r="A787" s="1" t="s">
        <v>1797</v>
      </c>
      <c r="B787" s="1" t="s">
        <v>1197</v>
      </c>
      <c r="C787" s="1" t="s">
        <v>1677</v>
      </c>
      <c r="E787">
        <f>VALUE(Calorimeter3b__4[[#This Row],[Column1]])</f>
        <v>13.05</v>
      </c>
      <c r="F787" s="70">
        <f t="shared" si="12"/>
        <v>783</v>
      </c>
      <c r="G787">
        <f>VALUE(Calorimeter3b__4[[#This Row],[Column2]])</f>
        <v>17.147093799030198</v>
      </c>
    </row>
    <row r="788" spans="1:7">
      <c r="A788" s="1" t="s">
        <v>1798</v>
      </c>
      <c r="B788" s="1" t="s">
        <v>1195</v>
      </c>
      <c r="C788" s="1" t="s">
        <v>373</v>
      </c>
      <c r="E788">
        <f>VALUE(Calorimeter3b__4[[#This Row],[Column1]])</f>
        <v>13.066666666666601</v>
      </c>
      <c r="F788" s="70">
        <f t="shared" si="12"/>
        <v>783.99999999999602</v>
      </c>
      <c r="G788">
        <f>VALUE(Calorimeter3b__4[[#This Row],[Column2]])</f>
        <v>17.205004022099502</v>
      </c>
    </row>
    <row r="789" spans="1:7">
      <c r="A789" s="1" t="s">
        <v>1799</v>
      </c>
      <c r="B789" s="1" t="s">
        <v>1694</v>
      </c>
      <c r="C789" s="1" t="s">
        <v>1677</v>
      </c>
      <c r="E789">
        <f>VALUE(Calorimeter3b__4[[#This Row],[Column1]])</f>
        <v>13.0833333333333</v>
      </c>
      <c r="F789" s="70">
        <f t="shared" si="12"/>
        <v>784.99999999999795</v>
      </c>
      <c r="G789">
        <f>VALUE(Calorimeter3b__4[[#This Row],[Column2]])</f>
        <v>17.1181248329531</v>
      </c>
    </row>
    <row r="790" spans="1:7">
      <c r="A790" s="1" t="s">
        <v>1800</v>
      </c>
      <c r="B790" s="1" t="s">
        <v>1197</v>
      </c>
      <c r="C790" s="1" t="s">
        <v>372</v>
      </c>
      <c r="E790">
        <f>VALUE(Calorimeter3b__4[[#This Row],[Column1]])</f>
        <v>13.1</v>
      </c>
      <c r="F790" s="70">
        <f t="shared" si="12"/>
        <v>786</v>
      </c>
      <c r="G790">
        <f>VALUE(Calorimeter3b__4[[#This Row],[Column2]])</f>
        <v>17.147093799030198</v>
      </c>
    </row>
    <row r="791" spans="1:7">
      <c r="A791" s="1" t="s">
        <v>1801</v>
      </c>
      <c r="B791" s="1" t="s">
        <v>1192</v>
      </c>
      <c r="C791" s="1" t="s">
        <v>373</v>
      </c>
      <c r="E791">
        <f>VALUE(Calorimeter3b__4[[#This Row],[Column1]])</f>
        <v>13.1166666666666</v>
      </c>
      <c r="F791" s="70">
        <f t="shared" si="12"/>
        <v>786.99999999999602</v>
      </c>
      <c r="G791">
        <f>VALUE(Calorimeter3b__4[[#This Row],[Column2]])</f>
        <v>17.2628774923161</v>
      </c>
    </row>
    <row r="792" spans="1:7">
      <c r="A792" s="1" t="s">
        <v>1802</v>
      </c>
      <c r="B792" s="1" t="s">
        <v>1197</v>
      </c>
      <c r="C792" s="1" t="s">
        <v>373</v>
      </c>
      <c r="E792">
        <f>VALUE(Calorimeter3b__4[[#This Row],[Column1]])</f>
        <v>13.133333333333301</v>
      </c>
      <c r="F792" s="70">
        <f t="shared" si="12"/>
        <v>787.99999999999807</v>
      </c>
      <c r="G792">
        <f>VALUE(Calorimeter3b__4[[#This Row],[Column2]])</f>
        <v>17.147093799030198</v>
      </c>
    </row>
    <row r="793" spans="1:7">
      <c r="A793" s="1" t="s">
        <v>1803</v>
      </c>
      <c r="B793" s="1" t="s">
        <v>1189</v>
      </c>
      <c r="C793" s="1" t="s">
        <v>373</v>
      </c>
      <c r="E793">
        <f>VALUE(Calorimeter3b__4[[#This Row],[Column1]])</f>
        <v>13.15</v>
      </c>
      <c r="F793" s="70">
        <f t="shared" si="12"/>
        <v>789</v>
      </c>
      <c r="G793">
        <f>VALUE(Calorimeter3b__4[[#This Row],[Column2]])</f>
        <v>17.378515094534599</v>
      </c>
    </row>
    <row r="794" spans="1:7">
      <c r="A794" s="1" t="s">
        <v>297</v>
      </c>
      <c r="B794" s="1" t="s">
        <v>1196</v>
      </c>
      <c r="C794" s="1" t="s">
        <v>373</v>
      </c>
      <c r="E794">
        <f>VALUE(Calorimeter3b__4[[#This Row],[Column1]])</f>
        <v>13.1666666666666</v>
      </c>
      <c r="F794" s="70">
        <f t="shared" si="12"/>
        <v>789.99999999999602</v>
      </c>
      <c r="G794">
        <f>VALUE(Calorimeter3b__4[[#This Row],[Column2]])</f>
        <v>17.1760535191016</v>
      </c>
    </row>
    <row r="795" spans="1:7">
      <c r="A795" s="1" t="s">
        <v>1804</v>
      </c>
      <c r="B795" s="1" t="s">
        <v>1195</v>
      </c>
      <c r="C795" s="1" t="s">
        <v>372</v>
      </c>
      <c r="E795">
        <f>VALUE(Calorimeter3b__4[[#This Row],[Column1]])</f>
        <v>13.1833333333333</v>
      </c>
      <c r="F795" s="70">
        <f t="shared" si="12"/>
        <v>790.99999999999795</v>
      </c>
      <c r="G795">
        <f>VALUE(Calorimeter3b__4[[#This Row],[Column2]])</f>
        <v>17.205004022099502</v>
      </c>
    </row>
    <row r="796" spans="1:7">
      <c r="A796" s="1" t="s">
        <v>1805</v>
      </c>
      <c r="B796" s="1" t="s">
        <v>1195</v>
      </c>
      <c r="C796" s="1" t="s">
        <v>1677</v>
      </c>
      <c r="E796">
        <f>VALUE(Calorimeter3b__4[[#This Row],[Column1]])</f>
        <v>13.2</v>
      </c>
      <c r="F796" s="70">
        <f t="shared" si="12"/>
        <v>792</v>
      </c>
      <c r="G796">
        <f>VALUE(Calorimeter3b__4[[#This Row],[Column2]])</f>
        <v>17.205004022099502</v>
      </c>
    </row>
    <row r="797" spans="1:7">
      <c r="A797" s="1" t="s">
        <v>1806</v>
      </c>
      <c r="B797" s="1" t="s">
        <v>1193</v>
      </c>
      <c r="C797" s="1" t="s">
        <v>373</v>
      </c>
      <c r="E797">
        <f>VALUE(Calorimeter3b__4[[#This Row],[Column1]])</f>
        <v>13.216666666666599</v>
      </c>
      <c r="F797" s="70">
        <f t="shared" si="12"/>
        <v>792.99999999999591</v>
      </c>
      <c r="G797">
        <f>VALUE(Calorimeter3b__4[[#This Row],[Column2]])</f>
        <v>17.2339453368985</v>
      </c>
    </row>
    <row r="798" spans="1:7">
      <c r="A798" s="1" t="s">
        <v>1807</v>
      </c>
      <c r="B798" s="1" t="s">
        <v>1195</v>
      </c>
      <c r="C798" s="1" t="s">
        <v>372</v>
      </c>
      <c r="E798">
        <f>VALUE(Calorimeter3b__4[[#This Row],[Column1]])</f>
        <v>13.233333333333301</v>
      </c>
      <c r="F798" s="70">
        <f t="shared" si="12"/>
        <v>793.99999999999807</v>
      </c>
      <c r="G798">
        <f>VALUE(Calorimeter3b__4[[#This Row],[Column2]])</f>
        <v>17.205004022099502</v>
      </c>
    </row>
    <row r="799" spans="1:7">
      <c r="A799" s="1" t="s">
        <v>1808</v>
      </c>
      <c r="B799" s="1" t="s">
        <v>1192</v>
      </c>
      <c r="C799" s="1" t="s">
        <v>373</v>
      </c>
      <c r="E799">
        <f>VALUE(Calorimeter3b__4[[#This Row],[Column1]])</f>
        <v>13.25</v>
      </c>
      <c r="F799" s="70">
        <f t="shared" si="12"/>
        <v>795</v>
      </c>
      <c r="G799">
        <f>VALUE(Calorimeter3b__4[[#This Row],[Column2]])</f>
        <v>17.2628774923161</v>
      </c>
    </row>
    <row r="800" spans="1:7">
      <c r="A800" s="1" t="s">
        <v>1809</v>
      </c>
      <c r="B800" s="1" t="s">
        <v>1195</v>
      </c>
      <c r="C800" s="1" t="s">
        <v>372</v>
      </c>
      <c r="E800">
        <f>VALUE(Calorimeter3b__4[[#This Row],[Column1]])</f>
        <v>13.2666666666666</v>
      </c>
      <c r="F800" s="70">
        <f t="shared" si="12"/>
        <v>795.99999999999602</v>
      </c>
      <c r="G800">
        <f>VALUE(Calorimeter3b__4[[#This Row],[Column2]])</f>
        <v>17.205004022099502</v>
      </c>
    </row>
    <row r="801" spans="1:7">
      <c r="A801" s="1" t="s">
        <v>1810</v>
      </c>
      <c r="B801" s="1" t="s">
        <v>1195</v>
      </c>
      <c r="C801" s="1" t="s">
        <v>1677</v>
      </c>
      <c r="E801">
        <f>VALUE(Calorimeter3b__4[[#This Row],[Column1]])</f>
        <v>13.283333333333299</v>
      </c>
      <c r="F801" s="70">
        <f t="shared" si="12"/>
        <v>796.99999999999795</v>
      </c>
      <c r="G801">
        <f>VALUE(Calorimeter3b__4[[#This Row],[Column2]])</f>
        <v>17.205004022099502</v>
      </c>
    </row>
    <row r="802" spans="1:7">
      <c r="A802" s="1" t="s">
        <v>1811</v>
      </c>
      <c r="B802" s="1" t="s">
        <v>1196</v>
      </c>
      <c r="C802" s="1" t="s">
        <v>372</v>
      </c>
      <c r="E802">
        <f>VALUE(Calorimeter3b__4[[#This Row],[Column1]])</f>
        <v>13.3</v>
      </c>
      <c r="F802" s="70">
        <f t="shared" si="12"/>
        <v>798</v>
      </c>
      <c r="G802">
        <f>VALUE(Calorimeter3b__4[[#This Row],[Column2]])</f>
        <v>17.1760535191016</v>
      </c>
    </row>
    <row r="803" spans="1:7">
      <c r="A803" s="1" t="s">
        <v>1812</v>
      </c>
      <c r="B803" s="1" t="s">
        <v>1195</v>
      </c>
      <c r="C803" s="1" t="s">
        <v>373</v>
      </c>
      <c r="E803">
        <f>VALUE(Calorimeter3b__4[[#This Row],[Column1]])</f>
        <v>13.316666666666601</v>
      </c>
      <c r="F803" s="70">
        <f t="shared" si="12"/>
        <v>798.99999999999602</v>
      </c>
      <c r="G803">
        <f>VALUE(Calorimeter3b__4[[#This Row],[Column2]])</f>
        <v>17.205004022099502</v>
      </c>
    </row>
    <row r="804" spans="1:7">
      <c r="A804" s="1" t="s">
        <v>299</v>
      </c>
      <c r="B804" s="1" t="s">
        <v>1192</v>
      </c>
      <c r="C804" s="1" t="s">
        <v>372</v>
      </c>
      <c r="E804">
        <f>VALUE(Calorimeter3b__4[[#This Row],[Column1]])</f>
        <v>13.3333333333333</v>
      </c>
      <c r="F804" s="70">
        <f t="shared" si="12"/>
        <v>799.99999999999795</v>
      </c>
      <c r="G804">
        <f>VALUE(Calorimeter3b__4[[#This Row],[Column2]])</f>
        <v>17.2628774923161</v>
      </c>
    </row>
    <row r="805" spans="1:7">
      <c r="A805" s="1" t="s">
        <v>1813</v>
      </c>
      <c r="B805" s="1" t="s">
        <v>1192</v>
      </c>
      <c r="C805" s="1" t="s">
        <v>372</v>
      </c>
      <c r="E805">
        <f>VALUE(Calorimeter3b__4[[#This Row],[Column1]])</f>
        <v>13.35</v>
      </c>
      <c r="F805" s="70">
        <f t="shared" si="12"/>
        <v>801</v>
      </c>
      <c r="G805">
        <f>VALUE(Calorimeter3b__4[[#This Row],[Column2]])</f>
        <v>17.2628774923161</v>
      </c>
    </row>
    <row r="806" spans="1:7">
      <c r="A806" s="1" t="s">
        <v>1814</v>
      </c>
      <c r="B806" s="1" t="s">
        <v>1193</v>
      </c>
      <c r="C806" s="1" t="s">
        <v>372</v>
      </c>
      <c r="E806">
        <f>VALUE(Calorimeter3b__4[[#This Row],[Column1]])</f>
        <v>13.3666666666666</v>
      </c>
      <c r="F806" s="70">
        <f t="shared" si="12"/>
        <v>801.99999999999602</v>
      </c>
      <c r="G806">
        <f>VALUE(Calorimeter3b__4[[#This Row],[Column2]])</f>
        <v>17.2339453368985</v>
      </c>
    </row>
    <row r="807" spans="1:7">
      <c r="A807" s="1" t="s">
        <v>1815</v>
      </c>
      <c r="B807" s="1" t="s">
        <v>1193</v>
      </c>
      <c r="C807" s="1" t="s">
        <v>372</v>
      </c>
      <c r="E807">
        <f>VALUE(Calorimeter3b__4[[#This Row],[Column1]])</f>
        <v>13.383333333333301</v>
      </c>
      <c r="F807" s="70">
        <f t="shared" si="12"/>
        <v>802.99999999999807</v>
      </c>
      <c r="G807">
        <f>VALUE(Calorimeter3b__4[[#This Row],[Column2]])</f>
        <v>17.2339453368985</v>
      </c>
    </row>
    <row r="808" spans="1:7">
      <c r="A808" s="1" t="s">
        <v>1816</v>
      </c>
      <c r="B808" s="1" t="s">
        <v>1193</v>
      </c>
      <c r="C808" s="1" t="s">
        <v>1677</v>
      </c>
      <c r="E808">
        <f>VALUE(Calorimeter3b__4[[#This Row],[Column1]])</f>
        <v>13.4</v>
      </c>
      <c r="F808" s="70">
        <f t="shared" si="12"/>
        <v>804</v>
      </c>
      <c r="G808">
        <f>VALUE(Calorimeter3b__4[[#This Row],[Column2]])</f>
        <v>17.2339453368985</v>
      </c>
    </row>
    <row r="809" spans="1:7">
      <c r="A809" s="1" t="s">
        <v>1817</v>
      </c>
      <c r="B809" s="1" t="s">
        <v>1196</v>
      </c>
      <c r="C809" s="1" t="s">
        <v>444</v>
      </c>
      <c r="E809">
        <f>VALUE(Calorimeter3b__4[[#This Row],[Column1]])</f>
        <v>13.4166666666666</v>
      </c>
      <c r="F809" s="70">
        <f t="shared" si="12"/>
        <v>804.99999999999602</v>
      </c>
      <c r="G809">
        <f>VALUE(Calorimeter3b__4[[#This Row],[Column2]])</f>
        <v>17.1760535191016</v>
      </c>
    </row>
    <row r="810" spans="1:7">
      <c r="A810" s="1" t="s">
        <v>1818</v>
      </c>
      <c r="B810" s="1" t="s">
        <v>1196</v>
      </c>
      <c r="C810" s="1" t="s">
        <v>1677</v>
      </c>
      <c r="E810">
        <f>VALUE(Calorimeter3b__4[[#This Row],[Column1]])</f>
        <v>13.4333333333333</v>
      </c>
      <c r="F810" s="70">
        <f t="shared" si="12"/>
        <v>805.99999999999795</v>
      </c>
      <c r="G810">
        <f>VALUE(Calorimeter3b__4[[#This Row],[Column2]])</f>
        <v>17.1760535191016</v>
      </c>
    </row>
    <row r="811" spans="1:7">
      <c r="A811" s="1" t="s">
        <v>1819</v>
      </c>
      <c r="B811" s="1" t="s">
        <v>1197</v>
      </c>
      <c r="C811" s="1" t="s">
        <v>372</v>
      </c>
      <c r="E811">
        <f>VALUE(Calorimeter3b__4[[#This Row],[Column1]])</f>
        <v>13.45</v>
      </c>
      <c r="F811" s="70">
        <f t="shared" si="12"/>
        <v>807</v>
      </c>
      <c r="G811">
        <f>VALUE(Calorimeter3b__4[[#This Row],[Column2]])</f>
        <v>17.147093799030198</v>
      </c>
    </row>
    <row r="812" spans="1:7">
      <c r="A812" s="1" t="s">
        <v>1820</v>
      </c>
      <c r="B812" s="1" t="s">
        <v>1195</v>
      </c>
      <c r="C812" s="1" t="s">
        <v>372</v>
      </c>
      <c r="E812">
        <f>VALUE(Calorimeter3b__4[[#This Row],[Column1]])</f>
        <v>13.466666666666599</v>
      </c>
      <c r="F812" s="70">
        <f t="shared" si="12"/>
        <v>807.99999999999591</v>
      </c>
      <c r="G812">
        <f>VALUE(Calorimeter3b__4[[#This Row],[Column2]])</f>
        <v>17.205004022099502</v>
      </c>
    </row>
    <row r="813" spans="1:7">
      <c r="A813" s="1" t="s">
        <v>1821</v>
      </c>
      <c r="B813" s="1" t="s">
        <v>1195</v>
      </c>
      <c r="C813" s="1" t="s">
        <v>372</v>
      </c>
      <c r="E813">
        <f>VALUE(Calorimeter3b__4[[#This Row],[Column1]])</f>
        <v>13.483333333333301</v>
      </c>
      <c r="F813" s="70">
        <f t="shared" si="12"/>
        <v>808.99999999999807</v>
      </c>
      <c r="G813">
        <f>VALUE(Calorimeter3b__4[[#This Row],[Column2]])</f>
        <v>17.205004022099502</v>
      </c>
    </row>
    <row r="814" spans="1:7">
      <c r="A814" s="1" t="s">
        <v>301</v>
      </c>
      <c r="B814" s="1" t="s">
        <v>1197</v>
      </c>
      <c r="C814" s="1" t="s">
        <v>372</v>
      </c>
      <c r="E814">
        <f>VALUE(Calorimeter3b__4[[#This Row],[Column1]])</f>
        <v>13.5</v>
      </c>
      <c r="F814" s="70">
        <f t="shared" si="12"/>
        <v>810</v>
      </c>
      <c r="G814">
        <f>VALUE(Calorimeter3b__4[[#This Row],[Column2]])</f>
        <v>17.147093799030198</v>
      </c>
    </row>
    <row r="815" spans="1:7">
      <c r="A815" s="1" t="s">
        <v>1822</v>
      </c>
      <c r="B815" s="1" t="s">
        <v>1196</v>
      </c>
      <c r="C815" s="1" t="s">
        <v>372</v>
      </c>
      <c r="E815">
        <f>VALUE(Calorimeter3b__4[[#This Row],[Column1]])</f>
        <v>13.5166666666666</v>
      </c>
      <c r="F815" s="70">
        <f t="shared" si="12"/>
        <v>810.99999999999602</v>
      </c>
      <c r="G815">
        <f>VALUE(Calorimeter3b__4[[#This Row],[Column2]])</f>
        <v>17.1760535191016</v>
      </c>
    </row>
    <row r="816" spans="1:7">
      <c r="A816" s="1" t="s">
        <v>1823</v>
      </c>
      <c r="B816" s="1" t="s">
        <v>1195</v>
      </c>
      <c r="C816" s="1" t="s">
        <v>372</v>
      </c>
      <c r="E816">
        <f>VALUE(Calorimeter3b__4[[#This Row],[Column1]])</f>
        <v>13.533333333333299</v>
      </c>
      <c r="F816" s="70">
        <f t="shared" si="12"/>
        <v>811.99999999999795</v>
      </c>
      <c r="G816">
        <f>VALUE(Calorimeter3b__4[[#This Row],[Column2]])</f>
        <v>17.205004022099502</v>
      </c>
    </row>
    <row r="817" spans="1:7">
      <c r="A817" s="1" t="s">
        <v>1824</v>
      </c>
      <c r="B817" s="1" t="s">
        <v>1195</v>
      </c>
      <c r="C817" s="1" t="s">
        <v>1677</v>
      </c>
      <c r="E817">
        <f>VALUE(Calorimeter3b__4[[#This Row],[Column1]])</f>
        <v>13.55</v>
      </c>
      <c r="F817" s="70">
        <f t="shared" si="12"/>
        <v>813</v>
      </c>
      <c r="G817">
        <f>VALUE(Calorimeter3b__4[[#This Row],[Column2]])</f>
        <v>17.205004022099502</v>
      </c>
    </row>
    <row r="818" spans="1:7">
      <c r="A818" s="1" t="s">
        <v>1825</v>
      </c>
      <c r="B818" s="1" t="s">
        <v>1193</v>
      </c>
      <c r="C818" s="1" t="s">
        <v>373</v>
      </c>
      <c r="E818">
        <f>VALUE(Calorimeter3b__4[[#This Row],[Column1]])</f>
        <v>13.566666666666601</v>
      </c>
      <c r="F818" s="70">
        <f t="shared" si="12"/>
        <v>813.99999999999602</v>
      </c>
      <c r="G818">
        <f>VALUE(Calorimeter3b__4[[#This Row],[Column2]])</f>
        <v>17.2339453368985</v>
      </c>
    </row>
    <row r="819" spans="1:7">
      <c r="A819" s="1" t="s">
        <v>1826</v>
      </c>
      <c r="B819" s="1" t="s">
        <v>1193</v>
      </c>
      <c r="C819" s="1" t="s">
        <v>372</v>
      </c>
      <c r="E819">
        <f>VALUE(Calorimeter3b__4[[#This Row],[Column1]])</f>
        <v>13.5833333333333</v>
      </c>
      <c r="F819" s="70">
        <f t="shared" si="12"/>
        <v>814.99999999999795</v>
      </c>
      <c r="G819">
        <f>VALUE(Calorimeter3b__4[[#This Row],[Column2]])</f>
        <v>17.2339453368985</v>
      </c>
    </row>
    <row r="820" spans="1:7">
      <c r="A820" s="1" t="s">
        <v>1827</v>
      </c>
      <c r="B820" s="1" t="s">
        <v>1197</v>
      </c>
      <c r="C820" s="1" t="s">
        <v>370</v>
      </c>
      <c r="E820">
        <f>VALUE(Calorimeter3b__4[[#This Row],[Column1]])</f>
        <v>13.6</v>
      </c>
      <c r="F820" s="70">
        <f t="shared" si="12"/>
        <v>816</v>
      </c>
      <c r="G820">
        <f>VALUE(Calorimeter3b__4[[#This Row],[Column2]])</f>
        <v>17.147093799030198</v>
      </c>
    </row>
    <row r="821" spans="1:7">
      <c r="A821" s="1" t="s">
        <v>1828</v>
      </c>
      <c r="B821" s="1" t="s">
        <v>1193</v>
      </c>
      <c r="C821" s="1" t="s">
        <v>373</v>
      </c>
      <c r="E821">
        <f>VALUE(Calorimeter3b__4[[#This Row],[Column1]])</f>
        <v>13.6166666666666</v>
      </c>
      <c r="F821" s="70">
        <f t="shared" si="12"/>
        <v>816.99999999999602</v>
      </c>
      <c r="G821">
        <f>VALUE(Calorimeter3b__4[[#This Row],[Column2]])</f>
        <v>17.2339453368985</v>
      </c>
    </row>
    <row r="822" spans="1:7">
      <c r="A822" s="1" t="s">
        <v>1829</v>
      </c>
      <c r="B822" s="1" t="s">
        <v>1197</v>
      </c>
      <c r="C822" s="1" t="s">
        <v>372</v>
      </c>
      <c r="E822">
        <f>VALUE(Calorimeter3b__4[[#This Row],[Column1]])</f>
        <v>13.633333333333301</v>
      </c>
      <c r="F822" s="70">
        <f t="shared" si="12"/>
        <v>817.99999999999807</v>
      </c>
      <c r="G822">
        <f>VALUE(Calorimeter3b__4[[#This Row],[Column2]])</f>
        <v>17.147093799030198</v>
      </c>
    </row>
    <row r="823" spans="1:7">
      <c r="A823" s="1" t="s">
        <v>1830</v>
      </c>
      <c r="B823" s="1" t="s">
        <v>1197</v>
      </c>
      <c r="C823" s="1" t="s">
        <v>1677</v>
      </c>
      <c r="E823">
        <f>VALUE(Calorimeter3b__4[[#This Row],[Column1]])</f>
        <v>13.65</v>
      </c>
      <c r="F823" s="70">
        <f t="shared" si="12"/>
        <v>819</v>
      </c>
      <c r="G823">
        <f>VALUE(Calorimeter3b__4[[#This Row],[Column2]])</f>
        <v>17.147093799030198</v>
      </c>
    </row>
    <row r="824" spans="1:7">
      <c r="A824" s="1" t="s">
        <v>302</v>
      </c>
      <c r="B824" s="1" t="s">
        <v>1192</v>
      </c>
      <c r="C824" s="1" t="s">
        <v>372</v>
      </c>
      <c r="E824">
        <f>VALUE(Calorimeter3b__4[[#This Row],[Column1]])</f>
        <v>13.6666666666666</v>
      </c>
      <c r="F824" s="70">
        <f t="shared" si="12"/>
        <v>819.99999999999602</v>
      </c>
      <c r="G824">
        <f>VALUE(Calorimeter3b__4[[#This Row],[Column2]])</f>
        <v>17.2628774923161</v>
      </c>
    </row>
    <row r="825" spans="1:7">
      <c r="A825" s="1" t="s">
        <v>1831</v>
      </c>
      <c r="B825" s="1" t="s">
        <v>1193</v>
      </c>
      <c r="C825" s="1" t="s">
        <v>372</v>
      </c>
      <c r="E825">
        <f>VALUE(Calorimeter3b__4[[#This Row],[Column1]])</f>
        <v>13.6833333333333</v>
      </c>
      <c r="F825" s="70">
        <f t="shared" si="12"/>
        <v>820.99999999999795</v>
      </c>
      <c r="G825">
        <f>VALUE(Calorimeter3b__4[[#This Row],[Column2]])</f>
        <v>17.2339453368985</v>
      </c>
    </row>
    <row r="826" spans="1:7">
      <c r="A826" s="1" t="s">
        <v>1832</v>
      </c>
      <c r="B826" s="1" t="s">
        <v>1193</v>
      </c>
      <c r="C826" s="1" t="s">
        <v>373</v>
      </c>
      <c r="E826">
        <f>VALUE(Calorimeter3b__4[[#This Row],[Column1]])</f>
        <v>13.7</v>
      </c>
      <c r="F826" s="70">
        <f t="shared" si="12"/>
        <v>822</v>
      </c>
      <c r="G826">
        <f>VALUE(Calorimeter3b__4[[#This Row],[Column2]])</f>
        <v>17.2339453368985</v>
      </c>
    </row>
    <row r="827" spans="1:7">
      <c r="A827" s="1" t="s">
        <v>1833</v>
      </c>
      <c r="B827" s="1" t="s">
        <v>1196</v>
      </c>
      <c r="C827" s="1" t="s">
        <v>1677</v>
      </c>
      <c r="E827">
        <f>VALUE(Calorimeter3b__4[[#This Row],[Column1]])</f>
        <v>13.716666666666599</v>
      </c>
      <c r="F827" s="70">
        <f t="shared" si="12"/>
        <v>822.99999999999591</v>
      </c>
      <c r="G827">
        <f>VALUE(Calorimeter3b__4[[#This Row],[Column2]])</f>
        <v>17.1760535191016</v>
      </c>
    </row>
    <row r="828" spans="1:7">
      <c r="A828" s="1" t="s">
        <v>1834</v>
      </c>
      <c r="B828" s="1" t="s">
        <v>1196</v>
      </c>
      <c r="C828" s="1" t="s">
        <v>372</v>
      </c>
      <c r="E828">
        <f>VALUE(Calorimeter3b__4[[#This Row],[Column1]])</f>
        <v>13.733333333333301</v>
      </c>
      <c r="F828" s="70">
        <f t="shared" si="12"/>
        <v>823.99999999999807</v>
      </c>
      <c r="G828">
        <f>VALUE(Calorimeter3b__4[[#This Row],[Column2]])</f>
        <v>17.1760535191016</v>
      </c>
    </row>
    <row r="829" spans="1:7">
      <c r="A829" s="1" t="s">
        <v>1835</v>
      </c>
      <c r="B829" s="1" t="s">
        <v>1196</v>
      </c>
      <c r="C829" s="1" t="s">
        <v>1677</v>
      </c>
      <c r="E829">
        <f>VALUE(Calorimeter3b__4[[#This Row],[Column1]])</f>
        <v>13.75</v>
      </c>
      <c r="F829" s="70">
        <f t="shared" si="12"/>
        <v>825</v>
      </c>
      <c r="G829">
        <f>VALUE(Calorimeter3b__4[[#This Row],[Column2]])</f>
        <v>17.1760535191016</v>
      </c>
    </row>
    <row r="830" spans="1:7">
      <c r="A830" s="1" t="s">
        <v>1836</v>
      </c>
      <c r="B830" s="1" t="s">
        <v>1196</v>
      </c>
      <c r="C830" s="1" t="s">
        <v>372</v>
      </c>
      <c r="E830">
        <f>VALUE(Calorimeter3b__4[[#This Row],[Column1]])</f>
        <v>13.7666666666666</v>
      </c>
      <c r="F830" s="70">
        <f t="shared" si="12"/>
        <v>825.99999999999602</v>
      </c>
      <c r="G830">
        <f>VALUE(Calorimeter3b__4[[#This Row],[Column2]])</f>
        <v>17.1760535191016</v>
      </c>
    </row>
    <row r="831" spans="1:7">
      <c r="A831" s="1" t="s">
        <v>1837</v>
      </c>
      <c r="B831" s="1" t="s">
        <v>1191</v>
      </c>
      <c r="C831" s="1" t="s">
        <v>1677</v>
      </c>
      <c r="E831">
        <f>VALUE(Calorimeter3b__4[[#This Row],[Column1]])</f>
        <v>13.783333333333299</v>
      </c>
      <c r="F831" s="70">
        <f t="shared" si="12"/>
        <v>826.99999999999795</v>
      </c>
      <c r="G831">
        <f>VALUE(Calorimeter3b__4[[#This Row],[Column2]])</f>
        <v>17.291800517112801</v>
      </c>
    </row>
    <row r="832" spans="1:7">
      <c r="A832" s="1" t="s">
        <v>1838</v>
      </c>
      <c r="B832" s="1" t="s">
        <v>1193</v>
      </c>
      <c r="C832" s="1" t="s">
        <v>444</v>
      </c>
      <c r="E832">
        <f>VALUE(Calorimeter3b__4[[#This Row],[Column1]])</f>
        <v>13.8</v>
      </c>
      <c r="F832" s="70">
        <f t="shared" si="12"/>
        <v>828</v>
      </c>
      <c r="G832">
        <f>VALUE(Calorimeter3b__4[[#This Row],[Column2]])</f>
        <v>17.2339453368985</v>
      </c>
    </row>
    <row r="833" spans="1:7">
      <c r="A833" s="1" t="s">
        <v>1839</v>
      </c>
      <c r="B833" s="1" t="s">
        <v>1196</v>
      </c>
      <c r="C833" s="1" t="s">
        <v>372</v>
      </c>
      <c r="E833">
        <f>VALUE(Calorimeter3b__4[[#This Row],[Column1]])</f>
        <v>13.816666666666601</v>
      </c>
      <c r="F833" s="70">
        <f t="shared" si="12"/>
        <v>828.99999999999602</v>
      </c>
      <c r="G833">
        <f>VALUE(Calorimeter3b__4[[#This Row],[Column2]])</f>
        <v>17.1760535191016</v>
      </c>
    </row>
    <row r="834" spans="1:7">
      <c r="A834" s="1" t="s">
        <v>304</v>
      </c>
      <c r="B834" s="1" t="s">
        <v>1196</v>
      </c>
      <c r="C834" s="1" t="s">
        <v>1677</v>
      </c>
      <c r="E834">
        <f>VALUE(Calorimeter3b__4[[#This Row],[Column1]])</f>
        <v>13.8333333333333</v>
      </c>
      <c r="F834" s="70">
        <f t="shared" si="12"/>
        <v>829.99999999999795</v>
      </c>
      <c r="G834">
        <f>VALUE(Calorimeter3b__4[[#This Row],[Column2]])</f>
        <v>17.1760535191016</v>
      </c>
    </row>
    <row r="835" spans="1:7">
      <c r="A835" s="1" t="s">
        <v>1840</v>
      </c>
      <c r="B835" s="1" t="s">
        <v>1196</v>
      </c>
      <c r="C835" s="1" t="s">
        <v>372</v>
      </c>
      <c r="E835">
        <f>VALUE(Calorimeter3b__4[[#This Row],[Column1]])</f>
        <v>13.85</v>
      </c>
      <c r="F835" s="70">
        <f t="shared" si="12"/>
        <v>831</v>
      </c>
      <c r="G835">
        <f>VALUE(Calorimeter3b__4[[#This Row],[Column2]])</f>
        <v>17.1760535191016</v>
      </c>
    </row>
    <row r="836" spans="1:7">
      <c r="A836" s="1" t="s">
        <v>1841</v>
      </c>
      <c r="B836" s="1" t="s">
        <v>1197</v>
      </c>
      <c r="C836" s="1" t="s">
        <v>372</v>
      </c>
      <c r="E836">
        <f>VALUE(Calorimeter3b__4[[#This Row],[Column1]])</f>
        <v>13.8666666666666</v>
      </c>
      <c r="F836" s="70">
        <f t="shared" si="12"/>
        <v>831.99999999999602</v>
      </c>
      <c r="G836">
        <f>VALUE(Calorimeter3b__4[[#This Row],[Column2]])</f>
        <v>17.147093799030198</v>
      </c>
    </row>
    <row r="837" spans="1:7">
      <c r="A837" s="1" t="s">
        <v>1842</v>
      </c>
      <c r="B837" s="1" t="s">
        <v>1193</v>
      </c>
      <c r="C837" s="1" t="s">
        <v>372</v>
      </c>
      <c r="E837">
        <f>VALUE(Calorimeter3b__4[[#This Row],[Column1]])</f>
        <v>13.883333333333301</v>
      </c>
      <c r="F837" s="70">
        <f t="shared" ref="F837:F900" si="13">E837*60</f>
        <v>832.99999999999807</v>
      </c>
      <c r="G837">
        <f>VALUE(Calorimeter3b__4[[#This Row],[Column2]])</f>
        <v>17.2339453368985</v>
      </c>
    </row>
    <row r="838" spans="1:7">
      <c r="A838" s="1" t="s">
        <v>1843</v>
      </c>
      <c r="B838" s="1" t="s">
        <v>1192</v>
      </c>
      <c r="C838" s="1" t="s">
        <v>372</v>
      </c>
      <c r="E838">
        <f>VALUE(Calorimeter3b__4[[#This Row],[Column1]])</f>
        <v>13.9</v>
      </c>
      <c r="F838" s="70">
        <f t="shared" si="13"/>
        <v>834</v>
      </c>
      <c r="G838">
        <f>VALUE(Calorimeter3b__4[[#This Row],[Column2]])</f>
        <v>17.2628774923161</v>
      </c>
    </row>
    <row r="839" spans="1:7">
      <c r="A839" s="1" t="s">
        <v>1844</v>
      </c>
      <c r="B839" s="1" t="s">
        <v>1694</v>
      </c>
      <c r="C839" s="1" t="s">
        <v>1677</v>
      </c>
      <c r="E839">
        <f>VALUE(Calorimeter3b__4[[#This Row],[Column1]])</f>
        <v>13.9166666666666</v>
      </c>
      <c r="F839" s="70">
        <f t="shared" si="13"/>
        <v>834.99999999999602</v>
      </c>
      <c r="G839">
        <f>VALUE(Calorimeter3b__4[[#This Row],[Column2]])</f>
        <v>17.1181248329531</v>
      </c>
    </row>
    <row r="840" spans="1:7">
      <c r="A840" s="1" t="s">
        <v>1845</v>
      </c>
      <c r="B840" s="1" t="s">
        <v>1196</v>
      </c>
      <c r="C840" s="1" t="s">
        <v>372</v>
      </c>
      <c r="E840">
        <f>VALUE(Calorimeter3b__4[[#This Row],[Column1]])</f>
        <v>13.9333333333333</v>
      </c>
      <c r="F840" s="70">
        <f t="shared" si="13"/>
        <v>835.99999999999795</v>
      </c>
      <c r="G840">
        <f>VALUE(Calorimeter3b__4[[#This Row],[Column2]])</f>
        <v>17.1760535191016</v>
      </c>
    </row>
    <row r="841" spans="1:7">
      <c r="A841" s="1" t="s">
        <v>1846</v>
      </c>
      <c r="B841" s="1" t="s">
        <v>1193</v>
      </c>
      <c r="C841" s="1" t="s">
        <v>1677</v>
      </c>
      <c r="E841">
        <f>VALUE(Calorimeter3b__4[[#This Row],[Column1]])</f>
        <v>13.95</v>
      </c>
      <c r="F841" s="70">
        <f t="shared" si="13"/>
        <v>837</v>
      </c>
      <c r="G841">
        <f>VALUE(Calorimeter3b__4[[#This Row],[Column2]])</f>
        <v>17.2339453368985</v>
      </c>
    </row>
    <row r="842" spans="1:7">
      <c r="A842" s="1" t="s">
        <v>1847</v>
      </c>
      <c r="B842" s="1" t="s">
        <v>1196</v>
      </c>
      <c r="C842" s="1" t="s">
        <v>1677</v>
      </c>
      <c r="E842">
        <f>VALUE(Calorimeter3b__4[[#This Row],[Column1]])</f>
        <v>13.966666666666599</v>
      </c>
      <c r="F842" s="70">
        <f t="shared" si="13"/>
        <v>837.99999999999591</v>
      </c>
      <c r="G842">
        <f>VALUE(Calorimeter3b__4[[#This Row],[Column2]])</f>
        <v>17.1760535191016</v>
      </c>
    </row>
    <row r="843" spans="1:7">
      <c r="A843" s="1" t="s">
        <v>1848</v>
      </c>
      <c r="B843" s="1" t="s">
        <v>1196</v>
      </c>
      <c r="C843" s="1" t="s">
        <v>372</v>
      </c>
      <c r="E843">
        <f>VALUE(Calorimeter3b__4[[#This Row],[Column1]])</f>
        <v>13.983333333333301</v>
      </c>
      <c r="F843" s="70">
        <f t="shared" si="13"/>
        <v>838.99999999999807</v>
      </c>
      <c r="G843">
        <f>VALUE(Calorimeter3b__4[[#This Row],[Column2]])</f>
        <v>17.1760535191016</v>
      </c>
    </row>
    <row r="844" spans="1:7">
      <c r="A844" s="1" t="s">
        <v>30</v>
      </c>
      <c r="B844" s="1" t="s">
        <v>1192</v>
      </c>
      <c r="C844" s="1" t="s">
        <v>373</v>
      </c>
      <c r="E844">
        <f>VALUE(Calorimeter3b__4[[#This Row],[Column1]])</f>
        <v>14</v>
      </c>
      <c r="F844" s="70">
        <f t="shared" si="13"/>
        <v>840</v>
      </c>
      <c r="G844">
        <f>VALUE(Calorimeter3b__4[[#This Row],[Column2]])</f>
        <v>17.2628774923161</v>
      </c>
    </row>
    <row r="845" spans="1:7">
      <c r="A845" s="1" t="s">
        <v>1849</v>
      </c>
      <c r="B845" s="1" t="s">
        <v>1195</v>
      </c>
      <c r="C845" s="1" t="s">
        <v>372</v>
      </c>
      <c r="E845">
        <f>VALUE(Calorimeter3b__4[[#This Row],[Column1]])</f>
        <v>14.0166666666666</v>
      </c>
      <c r="F845" s="70">
        <f t="shared" si="13"/>
        <v>840.99999999999602</v>
      </c>
      <c r="G845">
        <f>VALUE(Calorimeter3b__4[[#This Row],[Column2]])</f>
        <v>17.205004022099502</v>
      </c>
    </row>
    <row r="846" spans="1:7">
      <c r="A846" s="1" t="s">
        <v>1850</v>
      </c>
      <c r="B846" s="1" t="s">
        <v>1196</v>
      </c>
      <c r="C846" s="1" t="s">
        <v>372</v>
      </c>
      <c r="E846">
        <f>VALUE(Calorimeter3b__4[[#This Row],[Column1]])</f>
        <v>14.033333333333299</v>
      </c>
      <c r="F846" s="70">
        <f t="shared" si="13"/>
        <v>841.99999999999795</v>
      </c>
      <c r="G846">
        <f>VALUE(Calorimeter3b__4[[#This Row],[Column2]])</f>
        <v>17.1760535191016</v>
      </c>
    </row>
    <row r="847" spans="1:7">
      <c r="A847" s="1" t="s">
        <v>1851</v>
      </c>
      <c r="B847" s="1" t="s">
        <v>1196</v>
      </c>
      <c r="C847" s="1" t="s">
        <v>1677</v>
      </c>
      <c r="E847">
        <f>VALUE(Calorimeter3b__4[[#This Row],[Column1]])</f>
        <v>14.05</v>
      </c>
      <c r="F847" s="70">
        <f t="shared" si="13"/>
        <v>843</v>
      </c>
      <c r="G847">
        <f>VALUE(Calorimeter3b__4[[#This Row],[Column2]])</f>
        <v>17.1760535191016</v>
      </c>
    </row>
    <row r="848" spans="1:7">
      <c r="A848" s="1" t="s">
        <v>1852</v>
      </c>
      <c r="B848" s="1" t="s">
        <v>1197</v>
      </c>
      <c r="C848" s="1" t="s">
        <v>1677</v>
      </c>
      <c r="E848">
        <f>VALUE(Calorimeter3b__4[[#This Row],[Column1]])</f>
        <v>14.066666666666601</v>
      </c>
      <c r="F848" s="70">
        <f t="shared" si="13"/>
        <v>843.99999999999602</v>
      </c>
      <c r="G848">
        <f>VALUE(Calorimeter3b__4[[#This Row],[Column2]])</f>
        <v>17.147093799030198</v>
      </c>
    </row>
    <row r="849" spans="1:7">
      <c r="A849" s="1" t="s">
        <v>1853</v>
      </c>
      <c r="B849" s="1" t="s">
        <v>1196</v>
      </c>
      <c r="C849" s="1" t="s">
        <v>1677</v>
      </c>
      <c r="E849">
        <f>VALUE(Calorimeter3b__4[[#This Row],[Column1]])</f>
        <v>14.0833333333333</v>
      </c>
      <c r="F849" s="70">
        <f t="shared" si="13"/>
        <v>844.99999999999795</v>
      </c>
      <c r="G849">
        <f>VALUE(Calorimeter3b__4[[#This Row],[Column2]])</f>
        <v>17.1760535191016</v>
      </c>
    </row>
    <row r="850" spans="1:7">
      <c r="A850" s="1" t="s">
        <v>1854</v>
      </c>
      <c r="B850" s="1" t="s">
        <v>1193</v>
      </c>
      <c r="C850" s="1" t="s">
        <v>372</v>
      </c>
      <c r="E850">
        <f>VALUE(Calorimeter3b__4[[#This Row],[Column1]])</f>
        <v>14.1</v>
      </c>
      <c r="F850" s="70">
        <f t="shared" si="13"/>
        <v>846</v>
      </c>
      <c r="G850">
        <f>VALUE(Calorimeter3b__4[[#This Row],[Column2]])</f>
        <v>17.2339453368985</v>
      </c>
    </row>
    <row r="851" spans="1:7">
      <c r="A851" s="1" t="s">
        <v>1855</v>
      </c>
      <c r="B851" s="1" t="s">
        <v>1197</v>
      </c>
      <c r="C851" s="1" t="s">
        <v>372</v>
      </c>
      <c r="E851">
        <f>VALUE(Calorimeter3b__4[[#This Row],[Column1]])</f>
        <v>14.1166666666666</v>
      </c>
      <c r="F851" s="70">
        <f t="shared" si="13"/>
        <v>846.99999999999602</v>
      </c>
      <c r="G851">
        <f>VALUE(Calorimeter3b__4[[#This Row],[Column2]])</f>
        <v>17.147093799030198</v>
      </c>
    </row>
    <row r="852" spans="1:7">
      <c r="A852" s="1" t="s">
        <v>1856</v>
      </c>
      <c r="B852" s="1" t="s">
        <v>1195</v>
      </c>
      <c r="C852" s="1" t="s">
        <v>372</v>
      </c>
      <c r="E852">
        <f>VALUE(Calorimeter3b__4[[#This Row],[Column1]])</f>
        <v>14.133333333333301</v>
      </c>
      <c r="F852" s="70">
        <f t="shared" si="13"/>
        <v>847.99999999999807</v>
      </c>
      <c r="G852">
        <f>VALUE(Calorimeter3b__4[[#This Row],[Column2]])</f>
        <v>17.205004022099502</v>
      </c>
    </row>
    <row r="853" spans="1:7">
      <c r="A853" s="1" t="s">
        <v>1857</v>
      </c>
      <c r="B853" s="1" t="s">
        <v>1197</v>
      </c>
      <c r="C853" s="1" t="s">
        <v>1677</v>
      </c>
      <c r="E853">
        <f>VALUE(Calorimeter3b__4[[#This Row],[Column1]])</f>
        <v>14.15</v>
      </c>
      <c r="F853" s="70">
        <f t="shared" si="13"/>
        <v>849</v>
      </c>
      <c r="G853">
        <f>VALUE(Calorimeter3b__4[[#This Row],[Column2]])</f>
        <v>17.147093799030198</v>
      </c>
    </row>
    <row r="854" spans="1:7">
      <c r="A854" s="1" t="s">
        <v>306</v>
      </c>
      <c r="B854" s="1" t="s">
        <v>1195</v>
      </c>
      <c r="C854" s="1" t="s">
        <v>373</v>
      </c>
      <c r="E854">
        <f>VALUE(Calorimeter3b__4[[#This Row],[Column1]])</f>
        <v>14.1666666666666</v>
      </c>
      <c r="F854" s="70">
        <f t="shared" si="13"/>
        <v>849.99999999999602</v>
      </c>
      <c r="G854">
        <f>VALUE(Calorimeter3b__4[[#This Row],[Column2]])</f>
        <v>17.205004022099502</v>
      </c>
    </row>
    <row r="855" spans="1:7">
      <c r="A855" s="1" t="s">
        <v>1858</v>
      </c>
      <c r="B855" s="1" t="s">
        <v>1195</v>
      </c>
      <c r="C855" s="1" t="s">
        <v>1677</v>
      </c>
      <c r="E855">
        <f>VALUE(Calorimeter3b__4[[#This Row],[Column1]])</f>
        <v>14.1833333333333</v>
      </c>
      <c r="F855" s="70">
        <f t="shared" si="13"/>
        <v>850.99999999999795</v>
      </c>
      <c r="G855">
        <f>VALUE(Calorimeter3b__4[[#This Row],[Column2]])</f>
        <v>17.205004022099502</v>
      </c>
    </row>
    <row r="856" spans="1:7">
      <c r="A856" s="1" t="s">
        <v>1859</v>
      </c>
      <c r="B856" s="1" t="s">
        <v>1193</v>
      </c>
      <c r="C856" s="1" t="s">
        <v>372</v>
      </c>
      <c r="E856">
        <f>VALUE(Calorimeter3b__4[[#This Row],[Column1]])</f>
        <v>14.2</v>
      </c>
      <c r="F856" s="70">
        <f t="shared" si="13"/>
        <v>852</v>
      </c>
      <c r="G856">
        <f>VALUE(Calorimeter3b__4[[#This Row],[Column2]])</f>
        <v>17.2339453368985</v>
      </c>
    </row>
    <row r="857" spans="1:7">
      <c r="A857" s="1" t="s">
        <v>1860</v>
      </c>
      <c r="B857" s="1" t="s">
        <v>1193</v>
      </c>
      <c r="C857" s="1" t="s">
        <v>372</v>
      </c>
      <c r="E857">
        <f>VALUE(Calorimeter3b__4[[#This Row],[Column1]])</f>
        <v>14.216666666666599</v>
      </c>
      <c r="F857" s="70">
        <f t="shared" si="13"/>
        <v>852.99999999999591</v>
      </c>
      <c r="G857">
        <f>VALUE(Calorimeter3b__4[[#This Row],[Column2]])</f>
        <v>17.2339453368985</v>
      </c>
    </row>
    <row r="858" spans="1:7">
      <c r="A858" s="1" t="s">
        <v>1861</v>
      </c>
      <c r="B858" s="1" t="s">
        <v>1195</v>
      </c>
      <c r="C858" s="1" t="s">
        <v>372</v>
      </c>
      <c r="E858">
        <f>VALUE(Calorimeter3b__4[[#This Row],[Column1]])</f>
        <v>14.233333333333301</v>
      </c>
      <c r="F858" s="70">
        <f t="shared" si="13"/>
        <v>853.99999999999807</v>
      </c>
      <c r="G858">
        <f>VALUE(Calorimeter3b__4[[#This Row],[Column2]])</f>
        <v>17.205004022099502</v>
      </c>
    </row>
    <row r="859" spans="1:7">
      <c r="A859" s="1" t="s">
        <v>1862</v>
      </c>
      <c r="B859" s="1" t="s">
        <v>1192</v>
      </c>
      <c r="C859" s="1" t="s">
        <v>372</v>
      </c>
      <c r="E859">
        <f>VALUE(Calorimeter3b__4[[#This Row],[Column1]])</f>
        <v>14.25</v>
      </c>
      <c r="F859" s="70">
        <f t="shared" si="13"/>
        <v>855</v>
      </c>
      <c r="G859">
        <f>VALUE(Calorimeter3b__4[[#This Row],[Column2]])</f>
        <v>17.2628774923161</v>
      </c>
    </row>
    <row r="860" spans="1:7">
      <c r="A860" s="1" t="s">
        <v>1863</v>
      </c>
      <c r="B860" s="1" t="s">
        <v>1193</v>
      </c>
      <c r="C860" s="1" t="s">
        <v>372</v>
      </c>
      <c r="E860">
        <f>VALUE(Calorimeter3b__4[[#This Row],[Column1]])</f>
        <v>14.2666666666666</v>
      </c>
      <c r="F860" s="70">
        <f t="shared" si="13"/>
        <v>855.99999999999602</v>
      </c>
      <c r="G860">
        <f>VALUE(Calorimeter3b__4[[#This Row],[Column2]])</f>
        <v>17.2339453368985</v>
      </c>
    </row>
    <row r="861" spans="1:7">
      <c r="A861" s="1" t="s">
        <v>1864</v>
      </c>
      <c r="B861" s="1" t="s">
        <v>1193</v>
      </c>
      <c r="C861" s="1" t="s">
        <v>373</v>
      </c>
      <c r="E861">
        <f>VALUE(Calorimeter3b__4[[#This Row],[Column1]])</f>
        <v>14.283333333333299</v>
      </c>
      <c r="F861" s="70">
        <f t="shared" si="13"/>
        <v>856.99999999999795</v>
      </c>
      <c r="G861">
        <f>VALUE(Calorimeter3b__4[[#This Row],[Column2]])</f>
        <v>17.2339453368985</v>
      </c>
    </row>
    <row r="862" spans="1:7">
      <c r="A862" s="1" t="s">
        <v>1865</v>
      </c>
      <c r="B862" s="1" t="s">
        <v>1195</v>
      </c>
      <c r="C862" s="1" t="s">
        <v>1677</v>
      </c>
      <c r="E862">
        <f>VALUE(Calorimeter3b__4[[#This Row],[Column1]])</f>
        <v>14.3</v>
      </c>
      <c r="F862" s="70">
        <f t="shared" si="13"/>
        <v>858</v>
      </c>
      <c r="G862">
        <f>VALUE(Calorimeter3b__4[[#This Row],[Column2]])</f>
        <v>17.205004022099502</v>
      </c>
    </row>
    <row r="863" spans="1:7">
      <c r="A863" s="1" t="s">
        <v>1866</v>
      </c>
      <c r="B863" s="1" t="s">
        <v>1194</v>
      </c>
      <c r="C863" s="1" t="s">
        <v>372</v>
      </c>
      <c r="E863">
        <f>VALUE(Calorimeter3b__4[[#This Row],[Column1]])</f>
        <v>14.316666666666601</v>
      </c>
      <c r="F863" s="70">
        <f t="shared" si="13"/>
        <v>858.99999999999602</v>
      </c>
      <c r="G863">
        <f>VALUE(Calorimeter3b__4[[#This Row],[Column2]])</f>
        <v>17.320714439992599</v>
      </c>
    </row>
    <row r="864" spans="1:7">
      <c r="A864" s="1" t="s">
        <v>308</v>
      </c>
      <c r="B864" s="1" t="s">
        <v>1192</v>
      </c>
      <c r="C864" s="1" t="s">
        <v>372</v>
      </c>
      <c r="E864">
        <f>VALUE(Calorimeter3b__4[[#This Row],[Column1]])</f>
        <v>14.3333333333333</v>
      </c>
      <c r="F864" s="70">
        <f t="shared" si="13"/>
        <v>859.99999999999795</v>
      </c>
      <c r="G864">
        <f>VALUE(Calorimeter3b__4[[#This Row],[Column2]])</f>
        <v>17.2628774923161</v>
      </c>
    </row>
    <row r="865" spans="1:7">
      <c r="A865" s="1" t="s">
        <v>1867</v>
      </c>
      <c r="B865" s="1" t="s">
        <v>1193</v>
      </c>
      <c r="C865" s="1" t="s">
        <v>370</v>
      </c>
      <c r="E865">
        <f>VALUE(Calorimeter3b__4[[#This Row],[Column1]])</f>
        <v>14.35</v>
      </c>
      <c r="F865" s="70">
        <f t="shared" si="13"/>
        <v>861</v>
      </c>
      <c r="G865">
        <f>VALUE(Calorimeter3b__4[[#This Row],[Column2]])</f>
        <v>17.2339453368985</v>
      </c>
    </row>
    <row r="866" spans="1:7">
      <c r="A866" s="1" t="s">
        <v>1868</v>
      </c>
      <c r="B866" s="1" t="s">
        <v>1192</v>
      </c>
      <c r="C866" s="1" t="s">
        <v>373</v>
      </c>
      <c r="E866">
        <f>VALUE(Calorimeter3b__4[[#This Row],[Column1]])</f>
        <v>14.3666666666666</v>
      </c>
      <c r="F866" s="70">
        <f t="shared" si="13"/>
        <v>861.99999999999602</v>
      </c>
      <c r="G866">
        <f>VALUE(Calorimeter3b__4[[#This Row],[Column2]])</f>
        <v>17.2628774923161</v>
      </c>
    </row>
    <row r="867" spans="1:7">
      <c r="A867" s="1" t="s">
        <v>1869</v>
      </c>
      <c r="B867" s="1" t="s">
        <v>1193</v>
      </c>
      <c r="C867" s="1" t="s">
        <v>372</v>
      </c>
      <c r="E867">
        <f>VALUE(Calorimeter3b__4[[#This Row],[Column1]])</f>
        <v>14.383333333333301</v>
      </c>
      <c r="F867" s="70">
        <f t="shared" si="13"/>
        <v>862.99999999999807</v>
      </c>
      <c r="G867">
        <f>VALUE(Calorimeter3b__4[[#This Row],[Column2]])</f>
        <v>17.2339453368985</v>
      </c>
    </row>
    <row r="868" spans="1:7">
      <c r="A868" s="1" t="s">
        <v>1870</v>
      </c>
      <c r="B868" s="1" t="s">
        <v>1192</v>
      </c>
      <c r="C868" s="1" t="s">
        <v>372</v>
      </c>
      <c r="E868">
        <f>VALUE(Calorimeter3b__4[[#This Row],[Column1]])</f>
        <v>14.4</v>
      </c>
      <c r="F868" s="70">
        <f t="shared" si="13"/>
        <v>864</v>
      </c>
      <c r="G868">
        <f>VALUE(Calorimeter3b__4[[#This Row],[Column2]])</f>
        <v>17.2628774923161</v>
      </c>
    </row>
    <row r="869" spans="1:7">
      <c r="A869" s="1" t="s">
        <v>1871</v>
      </c>
      <c r="B869" s="1" t="s">
        <v>1193</v>
      </c>
      <c r="C869" s="1" t="s">
        <v>1677</v>
      </c>
      <c r="E869">
        <f>VALUE(Calorimeter3b__4[[#This Row],[Column1]])</f>
        <v>14.4166666666666</v>
      </c>
      <c r="F869" s="70">
        <f t="shared" si="13"/>
        <v>864.99999999999602</v>
      </c>
      <c r="G869">
        <f>VALUE(Calorimeter3b__4[[#This Row],[Column2]])</f>
        <v>17.2339453368985</v>
      </c>
    </row>
    <row r="870" spans="1:7">
      <c r="A870" s="1" t="s">
        <v>1872</v>
      </c>
      <c r="B870" s="1" t="s">
        <v>1193</v>
      </c>
      <c r="C870" s="1" t="s">
        <v>373</v>
      </c>
      <c r="E870">
        <f>VALUE(Calorimeter3b__4[[#This Row],[Column1]])</f>
        <v>14.4333333333333</v>
      </c>
      <c r="F870" s="70">
        <f t="shared" si="13"/>
        <v>865.99999999999795</v>
      </c>
      <c r="G870">
        <f>VALUE(Calorimeter3b__4[[#This Row],[Column2]])</f>
        <v>17.2339453368985</v>
      </c>
    </row>
    <row r="871" spans="1:7">
      <c r="A871" s="1" t="s">
        <v>1873</v>
      </c>
      <c r="B871" s="1" t="s">
        <v>1191</v>
      </c>
      <c r="C871" s="1" t="s">
        <v>373</v>
      </c>
      <c r="E871">
        <f>VALUE(Calorimeter3b__4[[#This Row],[Column1]])</f>
        <v>14.45</v>
      </c>
      <c r="F871" s="70">
        <f t="shared" si="13"/>
        <v>867</v>
      </c>
      <c r="G871">
        <f>VALUE(Calorimeter3b__4[[#This Row],[Column2]])</f>
        <v>17.291800517112801</v>
      </c>
    </row>
    <row r="872" spans="1:7">
      <c r="A872" s="1" t="s">
        <v>1874</v>
      </c>
      <c r="B872" s="1" t="s">
        <v>1196</v>
      </c>
      <c r="C872" s="1" t="s">
        <v>1677</v>
      </c>
      <c r="E872">
        <f>VALUE(Calorimeter3b__4[[#This Row],[Column1]])</f>
        <v>14.466666666666599</v>
      </c>
      <c r="F872" s="70">
        <f t="shared" si="13"/>
        <v>867.99999999999591</v>
      </c>
      <c r="G872">
        <f>VALUE(Calorimeter3b__4[[#This Row],[Column2]])</f>
        <v>17.1760535191016</v>
      </c>
    </row>
    <row r="873" spans="1:7">
      <c r="A873" s="1" t="s">
        <v>1875</v>
      </c>
      <c r="B873" s="1" t="s">
        <v>1192</v>
      </c>
      <c r="C873" s="1" t="s">
        <v>372</v>
      </c>
      <c r="E873">
        <f>VALUE(Calorimeter3b__4[[#This Row],[Column1]])</f>
        <v>14.483333333333301</v>
      </c>
      <c r="F873" s="70">
        <f t="shared" si="13"/>
        <v>868.99999999999807</v>
      </c>
      <c r="G873">
        <f>VALUE(Calorimeter3b__4[[#This Row],[Column2]])</f>
        <v>17.2628774923161</v>
      </c>
    </row>
    <row r="874" spans="1:7">
      <c r="A874" s="1" t="s">
        <v>310</v>
      </c>
      <c r="B874" s="1" t="s">
        <v>1192</v>
      </c>
      <c r="C874" s="1" t="s">
        <v>372</v>
      </c>
      <c r="E874">
        <f>VALUE(Calorimeter3b__4[[#This Row],[Column1]])</f>
        <v>14.5</v>
      </c>
      <c r="F874" s="70">
        <f t="shared" si="13"/>
        <v>870</v>
      </c>
      <c r="G874">
        <f>VALUE(Calorimeter3b__4[[#This Row],[Column2]])</f>
        <v>17.2628774923161</v>
      </c>
    </row>
    <row r="875" spans="1:7">
      <c r="A875" s="1" t="s">
        <v>1876</v>
      </c>
      <c r="B875" s="1" t="s">
        <v>1191</v>
      </c>
      <c r="C875" s="1" t="s">
        <v>373</v>
      </c>
      <c r="E875">
        <f>VALUE(Calorimeter3b__4[[#This Row],[Column1]])</f>
        <v>14.5166666666666</v>
      </c>
      <c r="F875" s="70">
        <f t="shared" si="13"/>
        <v>870.99999999999602</v>
      </c>
      <c r="G875">
        <f>VALUE(Calorimeter3b__4[[#This Row],[Column2]])</f>
        <v>17.291800517112801</v>
      </c>
    </row>
    <row r="876" spans="1:7">
      <c r="A876" s="1" t="s">
        <v>1877</v>
      </c>
      <c r="B876" s="1" t="s">
        <v>1193</v>
      </c>
      <c r="C876" s="1" t="s">
        <v>1677</v>
      </c>
      <c r="E876">
        <f>VALUE(Calorimeter3b__4[[#This Row],[Column1]])</f>
        <v>14.533333333333299</v>
      </c>
      <c r="F876" s="70">
        <f t="shared" si="13"/>
        <v>871.99999999999795</v>
      </c>
      <c r="G876">
        <f>VALUE(Calorimeter3b__4[[#This Row],[Column2]])</f>
        <v>17.2339453368985</v>
      </c>
    </row>
    <row r="877" spans="1:7">
      <c r="A877" s="1" t="s">
        <v>1878</v>
      </c>
      <c r="B877" s="1" t="s">
        <v>1192</v>
      </c>
      <c r="C877" s="1" t="s">
        <v>372</v>
      </c>
      <c r="E877">
        <f>VALUE(Calorimeter3b__4[[#This Row],[Column1]])</f>
        <v>14.55</v>
      </c>
      <c r="F877" s="70">
        <f t="shared" si="13"/>
        <v>873</v>
      </c>
      <c r="G877">
        <f>VALUE(Calorimeter3b__4[[#This Row],[Column2]])</f>
        <v>17.2628774923161</v>
      </c>
    </row>
    <row r="878" spans="1:7">
      <c r="A878" s="1" t="s">
        <v>1879</v>
      </c>
      <c r="B878" s="1" t="s">
        <v>1195</v>
      </c>
      <c r="C878" s="1" t="s">
        <v>1677</v>
      </c>
      <c r="E878">
        <f>VALUE(Calorimeter3b__4[[#This Row],[Column1]])</f>
        <v>14.566666666666601</v>
      </c>
      <c r="F878" s="70">
        <f t="shared" si="13"/>
        <v>873.99999999999602</v>
      </c>
      <c r="G878">
        <f>VALUE(Calorimeter3b__4[[#This Row],[Column2]])</f>
        <v>17.205004022099502</v>
      </c>
    </row>
    <row r="879" spans="1:7">
      <c r="A879" s="1" t="s">
        <v>1880</v>
      </c>
      <c r="B879" s="1" t="s">
        <v>1193</v>
      </c>
      <c r="C879" s="1" t="s">
        <v>372</v>
      </c>
      <c r="E879">
        <f>VALUE(Calorimeter3b__4[[#This Row],[Column1]])</f>
        <v>14.5833333333333</v>
      </c>
      <c r="F879" s="70">
        <f t="shared" si="13"/>
        <v>874.99999999999795</v>
      </c>
      <c r="G879">
        <f>VALUE(Calorimeter3b__4[[#This Row],[Column2]])</f>
        <v>17.2339453368985</v>
      </c>
    </row>
    <row r="880" spans="1:7">
      <c r="A880" s="1" t="s">
        <v>1881</v>
      </c>
      <c r="B880" s="1" t="s">
        <v>1195</v>
      </c>
      <c r="C880" s="1" t="s">
        <v>370</v>
      </c>
      <c r="E880">
        <f>VALUE(Calorimeter3b__4[[#This Row],[Column1]])</f>
        <v>14.6</v>
      </c>
      <c r="F880" s="70">
        <f t="shared" si="13"/>
        <v>876</v>
      </c>
      <c r="G880">
        <f>VALUE(Calorimeter3b__4[[#This Row],[Column2]])</f>
        <v>17.205004022099502</v>
      </c>
    </row>
    <row r="881" spans="1:7">
      <c r="A881" s="1" t="s">
        <v>1882</v>
      </c>
      <c r="B881" s="1" t="s">
        <v>1193</v>
      </c>
      <c r="C881" s="1" t="s">
        <v>372</v>
      </c>
      <c r="E881">
        <f>VALUE(Calorimeter3b__4[[#This Row],[Column1]])</f>
        <v>14.6166666666666</v>
      </c>
      <c r="F881" s="70">
        <f t="shared" si="13"/>
        <v>876.99999999999602</v>
      </c>
      <c r="G881">
        <f>VALUE(Calorimeter3b__4[[#This Row],[Column2]])</f>
        <v>17.2339453368985</v>
      </c>
    </row>
    <row r="882" spans="1:7">
      <c r="A882" s="1" t="s">
        <v>1883</v>
      </c>
      <c r="B882" s="1" t="s">
        <v>1192</v>
      </c>
      <c r="C882" s="1" t="s">
        <v>373</v>
      </c>
      <c r="E882">
        <f>VALUE(Calorimeter3b__4[[#This Row],[Column1]])</f>
        <v>14.633333333333301</v>
      </c>
      <c r="F882" s="70">
        <f t="shared" si="13"/>
        <v>877.99999999999807</v>
      </c>
      <c r="G882">
        <f>VALUE(Calorimeter3b__4[[#This Row],[Column2]])</f>
        <v>17.2628774923161</v>
      </c>
    </row>
    <row r="883" spans="1:7">
      <c r="A883" s="1" t="s">
        <v>1884</v>
      </c>
      <c r="B883" s="1" t="s">
        <v>1194</v>
      </c>
      <c r="C883" s="1" t="s">
        <v>444</v>
      </c>
      <c r="E883">
        <f>VALUE(Calorimeter3b__4[[#This Row],[Column1]])</f>
        <v>14.65</v>
      </c>
      <c r="F883" s="70">
        <f t="shared" si="13"/>
        <v>879</v>
      </c>
      <c r="G883">
        <f>VALUE(Calorimeter3b__4[[#This Row],[Column2]])</f>
        <v>17.320714439992599</v>
      </c>
    </row>
    <row r="884" spans="1:7">
      <c r="A884" s="1" t="s">
        <v>311</v>
      </c>
      <c r="B884" s="1" t="s">
        <v>1193</v>
      </c>
      <c r="C884" s="1" t="s">
        <v>372</v>
      </c>
      <c r="E884">
        <f>VALUE(Calorimeter3b__4[[#This Row],[Column1]])</f>
        <v>14.6666666666666</v>
      </c>
      <c r="F884" s="70">
        <f t="shared" si="13"/>
        <v>879.99999999999602</v>
      </c>
      <c r="G884">
        <f>VALUE(Calorimeter3b__4[[#This Row],[Column2]])</f>
        <v>17.2339453368985</v>
      </c>
    </row>
    <row r="885" spans="1:7">
      <c r="A885" s="1" t="s">
        <v>1885</v>
      </c>
      <c r="B885" s="1" t="s">
        <v>1192</v>
      </c>
      <c r="C885" s="1" t="s">
        <v>372</v>
      </c>
      <c r="E885">
        <f>VALUE(Calorimeter3b__4[[#This Row],[Column1]])</f>
        <v>14.6833333333333</v>
      </c>
      <c r="F885" s="70">
        <f t="shared" si="13"/>
        <v>880.99999999999795</v>
      </c>
      <c r="G885">
        <f>VALUE(Calorimeter3b__4[[#This Row],[Column2]])</f>
        <v>17.2628774923161</v>
      </c>
    </row>
    <row r="886" spans="1:7">
      <c r="A886" s="1" t="s">
        <v>1886</v>
      </c>
      <c r="B886" s="1" t="s">
        <v>1192</v>
      </c>
      <c r="C886" s="1" t="s">
        <v>373</v>
      </c>
      <c r="E886">
        <f>VALUE(Calorimeter3b__4[[#This Row],[Column1]])</f>
        <v>14.7</v>
      </c>
      <c r="F886" s="70">
        <f t="shared" si="13"/>
        <v>882</v>
      </c>
      <c r="G886">
        <f>VALUE(Calorimeter3b__4[[#This Row],[Column2]])</f>
        <v>17.2628774923161</v>
      </c>
    </row>
    <row r="887" spans="1:7">
      <c r="A887" s="1" t="s">
        <v>1887</v>
      </c>
      <c r="B887" s="1" t="s">
        <v>1195</v>
      </c>
      <c r="C887" s="1" t="s">
        <v>1677</v>
      </c>
      <c r="E887">
        <f>VALUE(Calorimeter3b__4[[#This Row],[Column1]])</f>
        <v>14.716666666666599</v>
      </c>
      <c r="F887" s="70">
        <f t="shared" si="13"/>
        <v>882.99999999999591</v>
      </c>
      <c r="G887">
        <f>VALUE(Calorimeter3b__4[[#This Row],[Column2]])</f>
        <v>17.205004022099502</v>
      </c>
    </row>
    <row r="888" spans="1:7">
      <c r="A888" s="1" t="s">
        <v>1888</v>
      </c>
      <c r="B888" s="1" t="s">
        <v>1192</v>
      </c>
      <c r="C888" s="1" t="s">
        <v>372</v>
      </c>
      <c r="E888">
        <f>VALUE(Calorimeter3b__4[[#This Row],[Column1]])</f>
        <v>14.733333333333301</v>
      </c>
      <c r="F888" s="70">
        <f t="shared" si="13"/>
        <v>883.99999999999807</v>
      </c>
      <c r="G888">
        <f>VALUE(Calorimeter3b__4[[#This Row],[Column2]])</f>
        <v>17.2628774923161</v>
      </c>
    </row>
    <row r="889" spans="1:7">
      <c r="A889" s="1" t="s">
        <v>1889</v>
      </c>
      <c r="B889" s="1" t="s">
        <v>1192</v>
      </c>
      <c r="C889" s="1" t="s">
        <v>1677</v>
      </c>
      <c r="E889">
        <f>VALUE(Calorimeter3b__4[[#This Row],[Column1]])</f>
        <v>14.75</v>
      </c>
      <c r="F889" s="70">
        <f t="shared" si="13"/>
        <v>885</v>
      </c>
      <c r="G889">
        <f>VALUE(Calorimeter3b__4[[#This Row],[Column2]])</f>
        <v>17.2628774923161</v>
      </c>
    </row>
    <row r="890" spans="1:7">
      <c r="A890" s="1" t="s">
        <v>1890</v>
      </c>
      <c r="B890" s="1" t="s">
        <v>1195</v>
      </c>
      <c r="C890" s="1" t="s">
        <v>1677</v>
      </c>
      <c r="E890">
        <f>VALUE(Calorimeter3b__4[[#This Row],[Column1]])</f>
        <v>14.7666666666666</v>
      </c>
      <c r="F890" s="70">
        <f t="shared" si="13"/>
        <v>885.99999999999602</v>
      </c>
      <c r="G890">
        <f>VALUE(Calorimeter3b__4[[#This Row],[Column2]])</f>
        <v>17.205004022099502</v>
      </c>
    </row>
    <row r="891" spans="1:7">
      <c r="A891" s="1" t="s">
        <v>1891</v>
      </c>
      <c r="B891" s="1" t="s">
        <v>1195</v>
      </c>
      <c r="C891" s="1" t="s">
        <v>370</v>
      </c>
      <c r="E891">
        <f>VALUE(Calorimeter3b__4[[#This Row],[Column1]])</f>
        <v>14.783333333333299</v>
      </c>
      <c r="F891" s="70">
        <f t="shared" si="13"/>
        <v>886.99999999999795</v>
      </c>
      <c r="G891">
        <f>VALUE(Calorimeter3b__4[[#This Row],[Column2]])</f>
        <v>17.205004022099502</v>
      </c>
    </row>
    <row r="892" spans="1:7">
      <c r="A892" s="1" t="s">
        <v>1892</v>
      </c>
      <c r="B892" s="1" t="s">
        <v>1196</v>
      </c>
      <c r="C892" s="1" t="s">
        <v>1677</v>
      </c>
      <c r="E892">
        <f>VALUE(Calorimeter3b__4[[#This Row],[Column1]])</f>
        <v>14.8</v>
      </c>
      <c r="F892" s="70">
        <f t="shared" si="13"/>
        <v>888</v>
      </c>
      <c r="G892">
        <f>VALUE(Calorimeter3b__4[[#This Row],[Column2]])</f>
        <v>17.1760535191016</v>
      </c>
    </row>
    <row r="893" spans="1:7">
      <c r="A893" s="1" t="s">
        <v>1893</v>
      </c>
      <c r="B893" s="1" t="s">
        <v>1193</v>
      </c>
      <c r="C893" s="1" t="s">
        <v>444</v>
      </c>
      <c r="E893">
        <f>VALUE(Calorimeter3b__4[[#This Row],[Column1]])</f>
        <v>14.816666666666601</v>
      </c>
      <c r="F893" s="70">
        <f t="shared" si="13"/>
        <v>888.99999999999602</v>
      </c>
      <c r="G893">
        <f>VALUE(Calorimeter3b__4[[#This Row],[Column2]])</f>
        <v>17.2339453368985</v>
      </c>
    </row>
    <row r="894" spans="1:7">
      <c r="A894" s="1" t="s">
        <v>312</v>
      </c>
      <c r="B894" s="1" t="s">
        <v>1193</v>
      </c>
      <c r="C894" s="1" t="s">
        <v>372</v>
      </c>
      <c r="E894">
        <f>VALUE(Calorimeter3b__4[[#This Row],[Column1]])</f>
        <v>14.8333333333333</v>
      </c>
      <c r="F894" s="70">
        <f t="shared" si="13"/>
        <v>889.99999999999795</v>
      </c>
      <c r="G894">
        <f>VALUE(Calorimeter3b__4[[#This Row],[Column2]])</f>
        <v>17.2339453368985</v>
      </c>
    </row>
    <row r="895" spans="1:7">
      <c r="A895" s="1" t="s">
        <v>1894</v>
      </c>
      <c r="B895" s="1" t="s">
        <v>1191</v>
      </c>
      <c r="C895" s="1" t="s">
        <v>444</v>
      </c>
      <c r="E895">
        <f>VALUE(Calorimeter3b__4[[#This Row],[Column1]])</f>
        <v>14.85</v>
      </c>
      <c r="F895" s="70">
        <f t="shared" si="13"/>
        <v>891</v>
      </c>
      <c r="G895">
        <f>VALUE(Calorimeter3b__4[[#This Row],[Column2]])</f>
        <v>17.291800517112801</v>
      </c>
    </row>
    <row r="896" spans="1:7">
      <c r="A896" s="1" t="s">
        <v>1895</v>
      </c>
      <c r="B896" s="1" t="s">
        <v>1193</v>
      </c>
      <c r="C896" s="1" t="s">
        <v>444</v>
      </c>
      <c r="E896">
        <f>VALUE(Calorimeter3b__4[[#This Row],[Column1]])</f>
        <v>14.8666666666666</v>
      </c>
      <c r="F896" s="70">
        <f t="shared" si="13"/>
        <v>891.99999999999602</v>
      </c>
      <c r="G896">
        <f>VALUE(Calorimeter3b__4[[#This Row],[Column2]])</f>
        <v>17.2339453368985</v>
      </c>
    </row>
    <row r="897" spans="1:7">
      <c r="A897" s="1" t="s">
        <v>1896</v>
      </c>
      <c r="B897" s="1" t="s">
        <v>1194</v>
      </c>
      <c r="C897" s="1" t="s">
        <v>373</v>
      </c>
      <c r="E897">
        <f>VALUE(Calorimeter3b__4[[#This Row],[Column1]])</f>
        <v>14.883333333333301</v>
      </c>
      <c r="F897" s="70">
        <f t="shared" si="13"/>
        <v>892.99999999999807</v>
      </c>
      <c r="G897">
        <f>VALUE(Calorimeter3b__4[[#This Row],[Column2]])</f>
        <v>17.320714439992599</v>
      </c>
    </row>
    <row r="898" spans="1:7">
      <c r="A898" s="1" t="s">
        <v>1897</v>
      </c>
      <c r="B898" s="1" t="s">
        <v>1193</v>
      </c>
      <c r="C898" s="1" t="s">
        <v>373</v>
      </c>
      <c r="E898">
        <f>VALUE(Calorimeter3b__4[[#This Row],[Column1]])</f>
        <v>14.9</v>
      </c>
      <c r="F898" s="70">
        <f t="shared" si="13"/>
        <v>894</v>
      </c>
      <c r="G898">
        <f>VALUE(Calorimeter3b__4[[#This Row],[Column2]])</f>
        <v>17.2339453368985</v>
      </c>
    </row>
    <row r="899" spans="1:7">
      <c r="A899" s="1" t="s">
        <v>1898</v>
      </c>
      <c r="B899" s="1" t="s">
        <v>1192</v>
      </c>
      <c r="C899" s="1" t="s">
        <v>1677</v>
      </c>
      <c r="E899">
        <f>VALUE(Calorimeter3b__4[[#This Row],[Column1]])</f>
        <v>14.9166666666666</v>
      </c>
      <c r="F899" s="70">
        <f t="shared" si="13"/>
        <v>894.99999999999602</v>
      </c>
      <c r="G899">
        <f>VALUE(Calorimeter3b__4[[#This Row],[Column2]])</f>
        <v>17.2628774923161</v>
      </c>
    </row>
    <row r="900" spans="1:7">
      <c r="A900" s="1" t="s">
        <v>1899</v>
      </c>
      <c r="B900" s="1" t="s">
        <v>1193</v>
      </c>
      <c r="C900" s="1" t="s">
        <v>1677</v>
      </c>
      <c r="E900">
        <f>VALUE(Calorimeter3b__4[[#This Row],[Column1]])</f>
        <v>14.9333333333333</v>
      </c>
      <c r="F900" s="70">
        <f t="shared" si="13"/>
        <v>895.99999999999795</v>
      </c>
      <c r="G900">
        <f>VALUE(Calorimeter3b__4[[#This Row],[Column2]])</f>
        <v>17.2339453368985</v>
      </c>
    </row>
    <row r="901" spans="1:7">
      <c r="A901" s="1" t="s">
        <v>1900</v>
      </c>
      <c r="B901" s="1" t="s">
        <v>1197</v>
      </c>
      <c r="C901" s="1" t="s">
        <v>1677</v>
      </c>
      <c r="E901">
        <f>VALUE(Calorimeter3b__4[[#This Row],[Column1]])</f>
        <v>14.95</v>
      </c>
      <c r="F901" s="70">
        <f t="shared" ref="F901:F904" si="14">E901*60</f>
        <v>897</v>
      </c>
      <c r="G901">
        <f>VALUE(Calorimeter3b__4[[#This Row],[Column2]])</f>
        <v>17.147093799030198</v>
      </c>
    </row>
    <row r="902" spans="1:7">
      <c r="A902" s="1" t="s">
        <v>1901</v>
      </c>
      <c r="B902" s="1" t="s">
        <v>1193</v>
      </c>
      <c r="C902" s="1" t="s">
        <v>373</v>
      </c>
      <c r="E902">
        <f>VALUE(Calorimeter3b__4[[#This Row],[Column1]])</f>
        <v>14.966666666666599</v>
      </c>
      <c r="F902" s="70">
        <f t="shared" si="14"/>
        <v>897.99999999999591</v>
      </c>
      <c r="G902">
        <f>VALUE(Calorimeter3b__4[[#This Row],[Column2]])</f>
        <v>17.2339453368985</v>
      </c>
    </row>
    <row r="903" spans="1:7">
      <c r="A903" s="1" t="s">
        <v>1902</v>
      </c>
      <c r="B903" s="1" t="s">
        <v>1195</v>
      </c>
      <c r="C903" s="1" t="s">
        <v>373</v>
      </c>
      <c r="E903">
        <f>VALUE(Calorimeter3b__4[[#This Row],[Column1]])</f>
        <v>14.983333333333301</v>
      </c>
      <c r="F903" s="70">
        <f t="shared" si="14"/>
        <v>898.99999999999807</v>
      </c>
      <c r="G903">
        <f>VALUE(Calorimeter3b__4[[#This Row],[Column2]])</f>
        <v>17.205004022099502</v>
      </c>
    </row>
    <row r="904" spans="1:7">
      <c r="A904" s="1" t="s">
        <v>31</v>
      </c>
      <c r="B904" s="1" t="s">
        <v>1196</v>
      </c>
      <c r="C904" s="1" t="s">
        <v>372</v>
      </c>
      <c r="E904">
        <f>VALUE(Calorimeter3b__4[[#This Row],[Column1]])</f>
        <v>15</v>
      </c>
      <c r="F904" s="70">
        <f t="shared" si="14"/>
        <v>900</v>
      </c>
      <c r="G904">
        <f>VALUE(Calorimeter3b__4[[#This Row],[Column2]])</f>
        <v>17.1760535191016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5AB7A-A85D-4828-B6C4-DCD838FD9129}">
  <dimension ref="A1:O672"/>
  <sheetViews>
    <sheetView workbookViewId="0">
      <selection activeCell="N30" sqref="N30:O30"/>
    </sheetView>
  </sheetViews>
  <sheetFormatPr defaultRowHeight="14.5"/>
  <cols>
    <col min="1" max="3" width="19.54296875" bestFit="1" customWidth="1"/>
    <col min="6" max="6" width="8.7265625" style="70"/>
    <col min="13" max="13" width="7.1796875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</row>
    <row r="3" spans="1:7">
      <c r="A3" s="1" t="s">
        <v>4</v>
      </c>
      <c r="B3" s="1" t="s">
        <v>5</v>
      </c>
      <c r="C3" s="1" t="s">
        <v>5</v>
      </c>
    </row>
    <row r="4" spans="1:7">
      <c r="A4" s="1" t="s">
        <v>6</v>
      </c>
      <c r="B4" s="1" t="s">
        <v>307</v>
      </c>
      <c r="C4" s="1" t="s">
        <v>1165</v>
      </c>
      <c r="E4">
        <f>VALUE(Calorimeter3[[#This Row],[Column1]])</f>
        <v>0</v>
      </c>
      <c r="F4" s="70">
        <f t="shared" ref="F4:F35" si="0">E4*60</f>
        <v>0</v>
      </c>
      <c r="G4">
        <f>VALUE(Calorimeter3[[#This Row],[Column2]])</f>
        <v>19.3237244352494</v>
      </c>
    </row>
    <row r="5" spans="1:7">
      <c r="A5" s="1" t="s">
        <v>584</v>
      </c>
      <c r="B5" s="1" t="s">
        <v>317</v>
      </c>
      <c r="C5" s="1" t="s">
        <v>396</v>
      </c>
      <c r="E5">
        <f>VALUE(Calorimeter3[[#This Row],[Column1]])</f>
        <v>1.6666666666666601E-2</v>
      </c>
      <c r="F5" s="70">
        <f t="shared" si="0"/>
        <v>0.999999999999996</v>
      </c>
      <c r="G5">
        <f>VALUE(Calorimeter3[[#This Row],[Column2]])</f>
        <v>19.352062208282899</v>
      </c>
    </row>
    <row r="6" spans="1:7">
      <c r="A6" s="1" t="s">
        <v>587</v>
      </c>
      <c r="B6" s="1" t="s">
        <v>259</v>
      </c>
      <c r="C6" s="1" t="s">
        <v>396</v>
      </c>
      <c r="E6">
        <f>VALUE(Calorimeter3[[#This Row],[Column1]])</f>
        <v>3.3333333333333298E-2</v>
      </c>
      <c r="F6" s="70">
        <f t="shared" si="0"/>
        <v>1.9999999999999978</v>
      </c>
      <c r="G6">
        <f>VALUE(Calorimeter3[[#This Row],[Column2]])</f>
        <v>19.2953794664529</v>
      </c>
    </row>
    <row r="7" spans="1:7">
      <c r="A7" s="1" t="s">
        <v>592</v>
      </c>
      <c r="B7" s="1" t="s">
        <v>307</v>
      </c>
      <c r="C7" s="1" t="s">
        <v>396</v>
      </c>
      <c r="E7">
        <f>VALUE(Calorimeter3[[#This Row],[Column1]])</f>
        <v>0.05</v>
      </c>
      <c r="F7" s="70">
        <f t="shared" si="0"/>
        <v>3</v>
      </c>
      <c r="G7">
        <f>VALUE(Calorimeter3[[#This Row],[Column2]])</f>
        <v>19.3237244352494</v>
      </c>
    </row>
    <row r="8" spans="1:7">
      <c r="A8" s="1" t="s">
        <v>595</v>
      </c>
      <c r="B8" s="1" t="s">
        <v>317</v>
      </c>
      <c r="C8" s="1" t="s">
        <v>1165</v>
      </c>
      <c r="E8">
        <f>VALUE(Calorimeter3[[#This Row],[Column1]])</f>
        <v>6.6666666666666596E-2</v>
      </c>
      <c r="F8" s="70">
        <f t="shared" si="0"/>
        <v>3.9999999999999956</v>
      </c>
      <c r="G8">
        <f>VALUE(Calorimeter3[[#This Row],[Column2]])</f>
        <v>19.352062208282899</v>
      </c>
    </row>
    <row r="9" spans="1:7">
      <c r="A9" s="1" t="s">
        <v>599</v>
      </c>
      <c r="B9" s="1" t="s">
        <v>317</v>
      </c>
      <c r="C9" s="1" t="s">
        <v>1165</v>
      </c>
      <c r="E9">
        <f>VALUE(Calorimeter3[[#This Row],[Column1]])</f>
        <v>8.3333333333333301E-2</v>
      </c>
      <c r="F9" s="70">
        <f t="shared" si="0"/>
        <v>4.9999999999999982</v>
      </c>
      <c r="G9">
        <f>VALUE(Calorimeter3[[#This Row],[Column2]])</f>
        <v>19.352062208282899</v>
      </c>
    </row>
    <row r="10" spans="1:7">
      <c r="A10" s="1" t="s">
        <v>601</v>
      </c>
      <c r="B10" s="1" t="s">
        <v>307</v>
      </c>
      <c r="C10" s="1" t="s">
        <v>396</v>
      </c>
      <c r="E10">
        <f>VALUE(Calorimeter3[[#This Row],[Column1]])</f>
        <v>0.1</v>
      </c>
      <c r="F10" s="70">
        <f t="shared" si="0"/>
        <v>6</v>
      </c>
      <c r="G10">
        <f>VALUE(Calorimeter3[[#This Row],[Column2]])</f>
        <v>19.3237244352494</v>
      </c>
    </row>
    <row r="11" spans="1:7">
      <c r="A11" s="1" t="s">
        <v>604</v>
      </c>
      <c r="B11" s="1" t="s">
        <v>259</v>
      </c>
      <c r="C11" s="1" t="s">
        <v>396</v>
      </c>
      <c r="E11">
        <f>VALUE(Calorimeter3[[#This Row],[Column1]])</f>
        <v>0.116666666666666</v>
      </c>
      <c r="F11" s="70">
        <f t="shared" si="0"/>
        <v>6.99999999999996</v>
      </c>
      <c r="G11">
        <f>VALUE(Calorimeter3[[#This Row],[Column2]])</f>
        <v>19.2953794664529</v>
      </c>
    </row>
    <row r="12" spans="1:7">
      <c r="A12" s="1" t="s">
        <v>608</v>
      </c>
      <c r="B12" s="1" t="s">
        <v>307</v>
      </c>
      <c r="C12" s="1" t="s">
        <v>1165</v>
      </c>
      <c r="E12">
        <f>VALUE(Calorimeter3[[#This Row],[Column1]])</f>
        <v>0.133333333333333</v>
      </c>
      <c r="F12" s="70">
        <f t="shared" si="0"/>
        <v>7.9999999999999796</v>
      </c>
      <c r="G12">
        <f>VALUE(Calorimeter3[[#This Row],[Column2]])</f>
        <v>19.3237244352494</v>
      </c>
    </row>
    <row r="13" spans="1:7">
      <c r="A13" s="1" t="s">
        <v>611</v>
      </c>
      <c r="B13" s="1" t="s">
        <v>259</v>
      </c>
      <c r="C13" s="1" t="s">
        <v>1165</v>
      </c>
      <c r="E13">
        <f>VALUE(Calorimeter3[[#This Row],[Column1]])</f>
        <v>0.15</v>
      </c>
      <c r="F13" s="70">
        <f t="shared" si="0"/>
        <v>9</v>
      </c>
      <c r="G13">
        <f>VALUE(Calorimeter3[[#This Row],[Column2]])</f>
        <v>19.2953794664529</v>
      </c>
    </row>
    <row r="14" spans="1:7">
      <c r="A14" s="1" t="s">
        <v>160</v>
      </c>
      <c r="B14" s="1" t="s">
        <v>307</v>
      </c>
      <c r="C14" s="1" t="s">
        <v>401</v>
      </c>
      <c r="E14">
        <f>VALUE(Calorimeter3[[#This Row],[Column1]])</f>
        <v>0.16666666666666599</v>
      </c>
      <c r="F14" s="70">
        <f t="shared" si="0"/>
        <v>9.9999999999999591</v>
      </c>
      <c r="G14">
        <f>VALUE(Calorimeter3[[#This Row],[Column2]])</f>
        <v>19.3237244352494</v>
      </c>
    </row>
    <row r="15" spans="1:7">
      <c r="A15" s="1" t="s">
        <v>617</v>
      </c>
      <c r="B15" s="1" t="s">
        <v>319</v>
      </c>
      <c r="C15" s="1" t="s">
        <v>1165</v>
      </c>
      <c r="E15">
        <f>VALUE(Calorimeter3[[#This Row],[Column1]])</f>
        <v>0.18333333333333299</v>
      </c>
      <c r="F15" s="70">
        <f t="shared" si="0"/>
        <v>10.999999999999979</v>
      </c>
      <c r="G15">
        <f>VALUE(Calorimeter3[[#This Row],[Column2]])</f>
        <v>19.380392810715801</v>
      </c>
    </row>
    <row r="16" spans="1:7">
      <c r="A16" s="1" t="s">
        <v>620</v>
      </c>
      <c r="B16" s="1" t="s">
        <v>307</v>
      </c>
      <c r="C16" s="1" t="s">
        <v>1165</v>
      </c>
      <c r="E16">
        <f>VALUE(Calorimeter3[[#This Row],[Column1]])</f>
        <v>0.2</v>
      </c>
      <c r="F16" s="70">
        <f t="shared" si="0"/>
        <v>12</v>
      </c>
      <c r="G16">
        <f>VALUE(Calorimeter3[[#This Row],[Column2]])</f>
        <v>19.3237244352494</v>
      </c>
    </row>
    <row r="17" spans="1:15">
      <c r="A17" s="1" t="s">
        <v>623</v>
      </c>
      <c r="B17" s="1" t="s">
        <v>1166</v>
      </c>
      <c r="C17" s="1" t="s">
        <v>1165</v>
      </c>
      <c r="E17">
        <f>VALUE(Calorimeter3[[#This Row],[Column1]])</f>
        <v>0.21666666666666601</v>
      </c>
      <c r="F17" s="70">
        <f t="shared" si="0"/>
        <v>12.999999999999961</v>
      </c>
      <c r="G17">
        <f>VALUE(Calorimeter3[[#This Row],[Column2]])</f>
        <v>19.408716267668101</v>
      </c>
    </row>
    <row r="18" spans="1:15">
      <c r="A18" s="1" t="s">
        <v>626</v>
      </c>
      <c r="B18" s="1" t="s">
        <v>317</v>
      </c>
      <c r="C18" s="1" t="s">
        <v>401</v>
      </c>
      <c r="E18">
        <f>VALUE(Calorimeter3[[#This Row],[Column1]])</f>
        <v>0.233333333333333</v>
      </c>
      <c r="F18" s="70">
        <f t="shared" si="0"/>
        <v>13.99999999999998</v>
      </c>
      <c r="G18">
        <f>VALUE(Calorimeter3[[#This Row],[Column2]])</f>
        <v>19.352062208282899</v>
      </c>
    </row>
    <row r="19" spans="1:15">
      <c r="A19" s="1" t="s">
        <v>628</v>
      </c>
      <c r="B19" s="1" t="s">
        <v>317</v>
      </c>
      <c r="C19" s="1" t="s">
        <v>1165</v>
      </c>
      <c r="E19">
        <f>VALUE(Calorimeter3[[#This Row],[Column1]])</f>
        <v>0.25</v>
      </c>
      <c r="F19" s="70">
        <f t="shared" si="0"/>
        <v>15</v>
      </c>
      <c r="G19">
        <f>VALUE(Calorimeter3[[#This Row],[Column2]])</f>
        <v>19.352062208282899</v>
      </c>
    </row>
    <row r="20" spans="1:15">
      <c r="A20" s="1" t="s">
        <v>630</v>
      </c>
      <c r="B20" s="1" t="s">
        <v>307</v>
      </c>
      <c r="C20" s="1" t="s">
        <v>396</v>
      </c>
      <c r="E20">
        <f>VALUE(Calorimeter3[[#This Row],[Column1]])</f>
        <v>0.266666666666666</v>
      </c>
      <c r="F20" s="70">
        <f t="shared" si="0"/>
        <v>15.999999999999959</v>
      </c>
      <c r="G20">
        <f>VALUE(Calorimeter3[[#This Row],[Column2]])</f>
        <v>19.3237244352494</v>
      </c>
    </row>
    <row r="21" spans="1:15">
      <c r="A21" s="1" t="s">
        <v>633</v>
      </c>
      <c r="B21" s="1" t="s">
        <v>307</v>
      </c>
      <c r="C21" s="1" t="s">
        <v>401</v>
      </c>
      <c r="E21">
        <f>VALUE(Calorimeter3[[#This Row],[Column1]])</f>
        <v>0.28333333333333299</v>
      </c>
      <c r="F21" s="70">
        <f t="shared" si="0"/>
        <v>16.999999999999979</v>
      </c>
      <c r="G21">
        <f>VALUE(Calorimeter3[[#This Row],[Column2]])</f>
        <v>19.3237244352494</v>
      </c>
    </row>
    <row r="22" spans="1:15">
      <c r="A22" s="1" t="s">
        <v>636</v>
      </c>
      <c r="B22" s="1" t="s">
        <v>307</v>
      </c>
      <c r="C22" s="1" t="s">
        <v>1165</v>
      </c>
      <c r="E22">
        <f>VALUE(Calorimeter3[[#This Row],[Column1]])</f>
        <v>0.3</v>
      </c>
      <c r="F22" s="70">
        <f t="shared" si="0"/>
        <v>18</v>
      </c>
      <c r="G22">
        <f>VALUE(Calorimeter3[[#This Row],[Column2]])</f>
        <v>19.3237244352494</v>
      </c>
      <c r="J22" t="s">
        <v>1130</v>
      </c>
      <c r="K22">
        <v>123.8</v>
      </c>
      <c r="L22" t="s">
        <v>45</v>
      </c>
      <c r="M22" s="157">
        <f>K22/18.01</f>
        <v>6.8739589117157127</v>
      </c>
      <c r="N22" t="s">
        <v>1665</v>
      </c>
    </row>
    <row r="23" spans="1:15">
      <c r="A23" s="1" t="s">
        <v>638</v>
      </c>
      <c r="B23" s="1" t="s">
        <v>317</v>
      </c>
      <c r="C23" s="1" t="s">
        <v>392</v>
      </c>
      <c r="E23">
        <f>VALUE(Calorimeter3[[#This Row],[Column1]])</f>
        <v>0.31666666666666599</v>
      </c>
      <c r="F23" s="70">
        <f t="shared" si="0"/>
        <v>18.999999999999957</v>
      </c>
      <c r="G23">
        <f>VALUE(Calorimeter3[[#This Row],[Column2]])</f>
        <v>19.352062208282899</v>
      </c>
      <c r="J23" t="s">
        <v>1664</v>
      </c>
      <c r="K23">
        <v>10.3</v>
      </c>
      <c r="L23" t="s">
        <v>45</v>
      </c>
      <c r="M23" s="157">
        <f>K23/74.55</f>
        <v>0.13816230717639169</v>
      </c>
      <c r="N23" t="s">
        <v>1665</v>
      </c>
    </row>
    <row r="24" spans="1:15">
      <c r="A24" s="1" t="s">
        <v>162</v>
      </c>
      <c r="B24" s="1" t="s">
        <v>319</v>
      </c>
      <c r="C24" s="1" t="s">
        <v>401</v>
      </c>
      <c r="E24">
        <f>VALUE(Calorimeter3[[#This Row],[Column1]])</f>
        <v>0.33333333333333298</v>
      </c>
      <c r="F24" s="70">
        <f t="shared" si="0"/>
        <v>19.999999999999979</v>
      </c>
      <c r="G24">
        <f>VALUE(Calorimeter3[[#This Row],[Column2]])</f>
        <v>19.380392810715801</v>
      </c>
      <c r="M24" s="14">
        <f>M22/M23</f>
        <v>49.752780278486057</v>
      </c>
      <c r="N24" t="s">
        <v>1666</v>
      </c>
    </row>
    <row r="25" spans="1:15">
      <c r="A25" s="1" t="s">
        <v>642</v>
      </c>
      <c r="B25" s="1" t="s">
        <v>283</v>
      </c>
      <c r="C25" s="1" t="s">
        <v>401</v>
      </c>
      <c r="E25">
        <f>VALUE(Calorimeter3[[#This Row],[Column1]])</f>
        <v>0.35</v>
      </c>
      <c r="F25" s="70">
        <f t="shared" si="0"/>
        <v>21</v>
      </c>
      <c r="G25">
        <f>VALUE(Calorimeter3[[#This Row],[Column2]])</f>
        <v>19.267027276688399</v>
      </c>
    </row>
    <row r="26" spans="1:15">
      <c r="A26" s="1" t="s">
        <v>646</v>
      </c>
      <c r="B26" s="1" t="s">
        <v>319</v>
      </c>
      <c r="C26" s="1" t="s">
        <v>392</v>
      </c>
      <c r="E26">
        <f>VALUE(Calorimeter3[[#This Row],[Column1]])</f>
        <v>0.36666666666666597</v>
      </c>
      <c r="F26" s="70">
        <f t="shared" si="0"/>
        <v>21.999999999999957</v>
      </c>
      <c r="G26">
        <f>VALUE(Calorimeter3[[#This Row],[Column2]])</f>
        <v>19.380392810715801</v>
      </c>
      <c r="J26" t="s">
        <v>1903</v>
      </c>
      <c r="K26" s="5">
        <f>AVERAGE(G4:G120)</f>
        <v>19.28368851910701</v>
      </c>
      <c r="L26" t="s">
        <v>5</v>
      </c>
    </row>
    <row r="27" spans="1:15">
      <c r="A27" s="1" t="s">
        <v>649</v>
      </c>
      <c r="B27" s="1" t="s">
        <v>307</v>
      </c>
      <c r="C27" s="1" t="s">
        <v>392</v>
      </c>
      <c r="E27">
        <f>VALUE(Calorimeter3[[#This Row],[Column1]])</f>
        <v>0.38333333333333303</v>
      </c>
      <c r="F27" s="70">
        <f t="shared" si="0"/>
        <v>22.999999999999982</v>
      </c>
      <c r="G27">
        <f>VALUE(Calorimeter3[[#This Row],[Column2]])</f>
        <v>19.3237244352494</v>
      </c>
      <c r="J27" t="s">
        <v>1904</v>
      </c>
      <c r="K27" s="5">
        <f>AVERAGE(G504:G672)</f>
        <v>15.247179034303313</v>
      </c>
      <c r="L27" t="s">
        <v>5</v>
      </c>
    </row>
    <row r="28" spans="1:15">
      <c r="A28" s="1" t="s">
        <v>653</v>
      </c>
      <c r="B28" s="1" t="s">
        <v>319</v>
      </c>
      <c r="C28" s="1" t="s">
        <v>401</v>
      </c>
      <c r="E28">
        <f>VALUE(Calorimeter3[[#This Row],[Column1]])</f>
        <v>0.4</v>
      </c>
      <c r="F28" s="70">
        <f t="shared" si="0"/>
        <v>24</v>
      </c>
      <c r="G28">
        <f>VALUE(Calorimeter3[[#This Row],[Column2]])</f>
        <v>19.380392810715801</v>
      </c>
      <c r="J28" t="s">
        <v>519</v>
      </c>
      <c r="K28" s="5">
        <f>K27-K26</f>
        <v>-4.0365094848036964</v>
      </c>
      <c r="L28" t="s">
        <v>5</v>
      </c>
    </row>
    <row r="29" spans="1:15">
      <c r="A29" s="1" t="s">
        <v>656</v>
      </c>
      <c r="B29" s="1" t="s">
        <v>319</v>
      </c>
      <c r="C29" s="1" t="s">
        <v>1165</v>
      </c>
      <c r="E29">
        <f>VALUE(Calorimeter3[[#This Row],[Column1]])</f>
        <v>0.41666666666666602</v>
      </c>
      <c r="F29" s="70">
        <f t="shared" si="0"/>
        <v>24.999999999999961</v>
      </c>
      <c r="G29">
        <f>VALUE(Calorimeter3[[#This Row],[Column2]])</f>
        <v>19.380392810715801</v>
      </c>
    </row>
    <row r="30" spans="1:15">
      <c r="A30" s="1" t="s">
        <v>658</v>
      </c>
      <c r="B30" s="1" t="s">
        <v>1166</v>
      </c>
      <c r="C30" s="1" t="s">
        <v>1165</v>
      </c>
      <c r="E30">
        <f>VALUE(Calorimeter3[[#This Row],[Column1]])</f>
        <v>0.43333333333333302</v>
      </c>
      <c r="F30" s="70">
        <f t="shared" si="0"/>
        <v>25.999999999999982</v>
      </c>
      <c r="G30">
        <f>VALUE(Calorimeter3[[#This Row],[Column2]])</f>
        <v>19.408716267668101</v>
      </c>
      <c r="J30" t="s">
        <v>1905</v>
      </c>
      <c r="M30" t="s">
        <v>1135</v>
      </c>
      <c r="N30">
        <v>4186</v>
      </c>
      <c r="O30" t="s">
        <v>1136</v>
      </c>
    </row>
    <row r="31" spans="1:15">
      <c r="A31" s="1" t="s">
        <v>661</v>
      </c>
      <c r="B31" s="1" t="s">
        <v>317</v>
      </c>
      <c r="C31" s="1" t="s">
        <v>1165</v>
      </c>
      <c r="E31">
        <f>VALUE(Calorimeter3[[#This Row],[Column1]])</f>
        <v>0.45</v>
      </c>
      <c r="F31" s="70">
        <f t="shared" si="0"/>
        <v>27</v>
      </c>
      <c r="G31">
        <f>VALUE(Calorimeter3[[#This Row],[Column2]])</f>
        <v>19.352062208282899</v>
      </c>
      <c r="J31" t="s">
        <v>1906</v>
      </c>
      <c r="K31">
        <f>SUM(K22:K23)/1000*N30*K28</f>
        <v>-2265.8647291243674</v>
      </c>
      <c r="L31" t="s">
        <v>1139</v>
      </c>
    </row>
    <row r="32" spans="1:15">
      <c r="A32" s="1" t="s">
        <v>665</v>
      </c>
      <c r="B32" s="1" t="s">
        <v>317</v>
      </c>
      <c r="C32" s="1" t="s">
        <v>392</v>
      </c>
      <c r="E32">
        <f>VALUE(Calorimeter3[[#This Row],[Column1]])</f>
        <v>0.46666666666666601</v>
      </c>
      <c r="F32" s="70">
        <f t="shared" si="0"/>
        <v>27.999999999999961</v>
      </c>
      <c r="G32">
        <f>VALUE(Calorimeter3[[#This Row],[Column2]])</f>
        <v>19.352062208282899</v>
      </c>
    </row>
    <row r="33" spans="1:12">
      <c r="A33" s="1" t="s">
        <v>667</v>
      </c>
      <c r="B33" s="1" t="s">
        <v>307</v>
      </c>
      <c r="C33" s="1" t="s">
        <v>392</v>
      </c>
      <c r="E33">
        <f>VALUE(Calorimeter3[[#This Row],[Column1]])</f>
        <v>0.483333333333333</v>
      </c>
      <c r="F33" s="70">
        <f t="shared" si="0"/>
        <v>28.999999999999979</v>
      </c>
      <c r="G33">
        <f>VALUE(Calorimeter3[[#This Row],[Column2]])</f>
        <v>19.3237244352494</v>
      </c>
      <c r="J33" t="s">
        <v>1907</v>
      </c>
      <c r="K33">
        <f>K31/M23</f>
        <v>-16400.020927788504</v>
      </c>
      <c r="L33" t="s">
        <v>1908</v>
      </c>
    </row>
    <row r="34" spans="1:12">
      <c r="A34" s="1" t="s">
        <v>164</v>
      </c>
      <c r="B34" s="1" t="s">
        <v>259</v>
      </c>
      <c r="C34" s="1" t="s">
        <v>396</v>
      </c>
      <c r="E34">
        <f>VALUE(Calorimeter3[[#This Row],[Column1]])</f>
        <v>0.5</v>
      </c>
      <c r="F34" s="70">
        <f t="shared" si="0"/>
        <v>30</v>
      </c>
      <c r="G34">
        <f>VALUE(Calorimeter3[[#This Row],[Column2]])</f>
        <v>19.2953794664529</v>
      </c>
    </row>
    <row r="35" spans="1:12">
      <c r="A35" s="1" t="s">
        <v>671</v>
      </c>
      <c r="B35" s="1" t="s">
        <v>1166</v>
      </c>
      <c r="C35" s="1" t="s">
        <v>1165</v>
      </c>
      <c r="E35">
        <f>VALUE(Calorimeter3[[#This Row],[Column1]])</f>
        <v>0.51666666666666605</v>
      </c>
      <c r="F35" s="70">
        <f t="shared" si="0"/>
        <v>30.999999999999964</v>
      </c>
      <c r="G35">
        <f>VALUE(Calorimeter3[[#This Row],[Column2]])</f>
        <v>19.408716267668101</v>
      </c>
    </row>
    <row r="36" spans="1:12">
      <c r="A36" s="1" t="s">
        <v>675</v>
      </c>
      <c r="B36" s="1" t="s">
        <v>307</v>
      </c>
      <c r="C36" s="1" t="s">
        <v>392</v>
      </c>
      <c r="E36">
        <f>VALUE(Calorimeter3[[#This Row],[Column1]])</f>
        <v>0.53333333333333299</v>
      </c>
      <c r="F36" s="70">
        <f t="shared" ref="F36:F67" si="1">E36*60</f>
        <v>31.999999999999979</v>
      </c>
      <c r="G36">
        <f>VALUE(Calorimeter3[[#This Row],[Column2]])</f>
        <v>19.3237244352494</v>
      </c>
    </row>
    <row r="37" spans="1:12">
      <c r="A37" s="1" t="s">
        <v>678</v>
      </c>
      <c r="B37" s="1" t="s">
        <v>307</v>
      </c>
      <c r="C37" s="1" t="s">
        <v>401</v>
      </c>
      <c r="E37">
        <f>VALUE(Calorimeter3[[#This Row],[Column1]])</f>
        <v>0.55000000000000004</v>
      </c>
      <c r="F37" s="70">
        <f t="shared" si="1"/>
        <v>33</v>
      </c>
      <c r="G37">
        <f>VALUE(Calorimeter3[[#This Row],[Column2]])</f>
        <v>19.3237244352494</v>
      </c>
    </row>
    <row r="38" spans="1:12">
      <c r="A38" s="1" t="s">
        <v>681</v>
      </c>
      <c r="B38" s="1" t="s">
        <v>259</v>
      </c>
      <c r="C38" s="1" t="s">
        <v>1165</v>
      </c>
      <c r="E38">
        <f>VALUE(Calorimeter3[[#This Row],[Column1]])</f>
        <v>0.56666666666666599</v>
      </c>
      <c r="F38" s="70">
        <f t="shared" si="1"/>
        <v>33.999999999999957</v>
      </c>
      <c r="G38">
        <f>VALUE(Calorimeter3[[#This Row],[Column2]])</f>
        <v>19.2953794664529</v>
      </c>
    </row>
    <row r="39" spans="1:12">
      <c r="A39" s="1" t="s">
        <v>683</v>
      </c>
      <c r="B39" s="1" t="s">
        <v>317</v>
      </c>
      <c r="C39" s="1" t="s">
        <v>392</v>
      </c>
      <c r="E39">
        <f>VALUE(Calorimeter3[[#This Row],[Column1]])</f>
        <v>0.58333333333333304</v>
      </c>
      <c r="F39" s="70">
        <f t="shared" si="1"/>
        <v>34.999999999999986</v>
      </c>
      <c r="G39">
        <f>VALUE(Calorimeter3[[#This Row],[Column2]])</f>
        <v>19.352062208282899</v>
      </c>
    </row>
    <row r="40" spans="1:12">
      <c r="A40" s="1" t="s">
        <v>687</v>
      </c>
      <c r="B40" s="1" t="s">
        <v>317</v>
      </c>
      <c r="C40" s="1" t="s">
        <v>392</v>
      </c>
      <c r="E40">
        <f>VALUE(Calorimeter3[[#This Row],[Column1]])</f>
        <v>0.6</v>
      </c>
      <c r="F40" s="70">
        <f t="shared" si="1"/>
        <v>36</v>
      </c>
      <c r="G40">
        <f>VALUE(Calorimeter3[[#This Row],[Column2]])</f>
        <v>19.352062208282899</v>
      </c>
    </row>
    <row r="41" spans="1:12">
      <c r="A41" s="1" t="s">
        <v>690</v>
      </c>
      <c r="B41" s="1" t="s">
        <v>307</v>
      </c>
      <c r="C41" s="1" t="s">
        <v>401</v>
      </c>
      <c r="E41">
        <f>VALUE(Calorimeter3[[#This Row],[Column1]])</f>
        <v>0.61666666666666603</v>
      </c>
      <c r="F41" s="70">
        <f t="shared" si="1"/>
        <v>36.999999999999964</v>
      </c>
      <c r="G41">
        <f>VALUE(Calorimeter3[[#This Row],[Column2]])</f>
        <v>19.3237244352494</v>
      </c>
    </row>
    <row r="42" spans="1:12">
      <c r="A42" s="1" t="s">
        <v>692</v>
      </c>
      <c r="B42" s="1" t="s">
        <v>307</v>
      </c>
      <c r="C42" s="1" t="s">
        <v>401</v>
      </c>
      <c r="E42">
        <f>VALUE(Calorimeter3[[#This Row],[Column1]])</f>
        <v>0.63333333333333297</v>
      </c>
      <c r="F42" s="70">
        <f t="shared" si="1"/>
        <v>37.999999999999979</v>
      </c>
      <c r="G42">
        <f>VALUE(Calorimeter3[[#This Row],[Column2]])</f>
        <v>19.3237244352494</v>
      </c>
    </row>
    <row r="43" spans="1:12">
      <c r="A43" s="1" t="s">
        <v>695</v>
      </c>
      <c r="B43" s="1" t="s">
        <v>307</v>
      </c>
      <c r="C43" s="1" t="s">
        <v>392</v>
      </c>
      <c r="E43">
        <f>VALUE(Calorimeter3[[#This Row],[Column1]])</f>
        <v>0.65</v>
      </c>
      <c r="F43" s="70">
        <f t="shared" si="1"/>
        <v>39</v>
      </c>
      <c r="G43">
        <f>VALUE(Calorimeter3[[#This Row],[Column2]])</f>
        <v>19.3237244352494</v>
      </c>
    </row>
    <row r="44" spans="1:12">
      <c r="A44" s="1" t="s">
        <v>167</v>
      </c>
      <c r="B44" s="1" t="s">
        <v>319</v>
      </c>
      <c r="C44" s="1" t="s">
        <v>401</v>
      </c>
      <c r="E44">
        <f>VALUE(Calorimeter3[[#This Row],[Column1]])</f>
        <v>0.66666666666666596</v>
      </c>
      <c r="F44" s="70">
        <f t="shared" si="1"/>
        <v>39.999999999999957</v>
      </c>
      <c r="G44">
        <f>VALUE(Calorimeter3[[#This Row],[Column2]])</f>
        <v>19.380392810715801</v>
      </c>
    </row>
    <row r="45" spans="1:12">
      <c r="A45" s="1" t="s">
        <v>699</v>
      </c>
      <c r="B45" s="1" t="s">
        <v>307</v>
      </c>
      <c r="C45" s="1" t="s">
        <v>392</v>
      </c>
      <c r="E45">
        <f>VALUE(Calorimeter3[[#This Row],[Column1]])</f>
        <v>0.68333333333333302</v>
      </c>
      <c r="F45" s="70">
        <f t="shared" si="1"/>
        <v>40.999999999999979</v>
      </c>
      <c r="G45">
        <f>VALUE(Calorimeter3[[#This Row],[Column2]])</f>
        <v>19.3237244352494</v>
      </c>
    </row>
    <row r="46" spans="1:12">
      <c r="A46" s="1" t="s">
        <v>702</v>
      </c>
      <c r="B46" s="1" t="s">
        <v>307</v>
      </c>
      <c r="C46" s="1" t="s">
        <v>1165</v>
      </c>
      <c r="E46">
        <f>VALUE(Calorimeter3[[#This Row],[Column1]])</f>
        <v>0.7</v>
      </c>
      <c r="F46" s="70">
        <f t="shared" si="1"/>
        <v>42</v>
      </c>
      <c r="G46">
        <f>VALUE(Calorimeter3[[#This Row],[Column2]])</f>
        <v>19.3237244352494</v>
      </c>
    </row>
    <row r="47" spans="1:12">
      <c r="A47" s="1" t="s">
        <v>705</v>
      </c>
      <c r="B47" s="1" t="s">
        <v>307</v>
      </c>
      <c r="C47" s="1" t="s">
        <v>401</v>
      </c>
      <c r="E47">
        <f>VALUE(Calorimeter3[[#This Row],[Column1]])</f>
        <v>0.71666666666666601</v>
      </c>
      <c r="F47" s="70">
        <f t="shared" si="1"/>
        <v>42.999999999999957</v>
      </c>
      <c r="G47">
        <f>VALUE(Calorimeter3[[#This Row],[Column2]])</f>
        <v>19.3237244352494</v>
      </c>
    </row>
    <row r="48" spans="1:12">
      <c r="A48" s="1" t="s">
        <v>708</v>
      </c>
      <c r="B48" s="1" t="s">
        <v>319</v>
      </c>
      <c r="C48" s="1" t="s">
        <v>403</v>
      </c>
      <c r="E48">
        <f>VALUE(Calorimeter3[[#This Row],[Column1]])</f>
        <v>0.73333333333333295</v>
      </c>
      <c r="F48" s="70">
        <f t="shared" si="1"/>
        <v>43.999999999999979</v>
      </c>
      <c r="G48">
        <f>VALUE(Calorimeter3[[#This Row],[Column2]])</f>
        <v>19.380392810715801</v>
      </c>
    </row>
    <row r="49" spans="1:7">
      <c r="A49" s="1" t="s">
        <v>711</v>
      </c>
      <c r="B49" s="1" t="s">
        <v>1166</v>
      </c>
      <c r="C49" s="1" t="s">
        <v>392</v>
      </c>
      <c r="E49">
        <f>VALUE(Calorimeter3[[#This Row],[Column1]])</f>
        <v>0.75</v>
      </c>
      <c r="F49" s="70">
        <f t="shared" si="1"/>
        <v>45</v>
      </c>
      <c r="G49">
        <f>VALUE(Calorimeter3[[#This Row],[Column2]])</f>
        <v>19.408716267668101</v>
      </c>
    </row>
    <row r="50" spans="1:7">
      <c r="A50" s="1" t="s">
        <v>714</v>
      </c>
      <c r="B50" s="1" t="s">
        <v>317</v>
      </c>
      <c r="C50" s="1" t="s">
        <v>401</v>
      </c>
      <c r="E50">
        <f>VALUE(Calorimeter3[[#This Row],[Column1]])</f>
        <v>0.76666666666666605</v>
      </c>
      <c r="F50" s="70">
        <f t="shared" si="1"/>
        <v>45.999999999999964</v>
      </c>
      <c r="G50">
        <f>VALUE(Calorimeter3[[#This Row],[Column2]])</f>
        <v>19.352062208282899</v>
      </c>
    </row>
    <row r="51" spans="1:7">
      <c r="A51" s="1" t="s">
        <v>718</v>
      </c>
      <c r="B51" s="1" t="s">
        <v>319</v>
      </c>
      <c r="C51" s="1" t="s">
        <v>403</v>
      </c>
      <c r="E51">
        <f>VALUE(Calorimeter3[[#This Row],[Column1]])</f>
        <v>0.78333333333333299</v>
      </c>
      <c r="F51" s="70">
        <f t="shared" si="1"/>
        <v>46.999999999999979</v>
      </c>
      <c r="G51">
        <f>VALUE(Calorimeter3[[#This Row],[Column2]])</f>
        <v>19.380392810715801</v>
      </c>
    </row>
    <row r="52" spans="1:7">
      <c r="A52" s="1" t="s">
        <v>720</v>
      </c>
      <c r="B52" s="1" t="s">
        <v>319</v>
      </c>
      <c r="C52" s="1" t="s">
        <v>403</v>
      </c>
      <c r="E52">
        <f>VALUE(Calorimeter3[[#This Row],[Column1]])</f>
        <v>0.8</v>
      </c>
      <c r="F52" s="70">
        <f t="shared" si="1"/>
        <v>48</v>
      </c>
      <c r="G52">
        <f>VALUE(Calorimeter3[[#This Row],[Column2]])</f>
        <v>19.380392810715801</v>
      </c>
    </row>
    <row r="53" spans="1:7">
      <c r="A53" s="1" t="s">
        <v>722</v>
      </c>
      <c r="B53" s="1" t="s">
        <v>317</v>
      </c>
      <c r="C53" s="1" t="s">
        <v>401</v>
      </c>
      <c r="E53">
        <f>VALUE(Calorimeter3[[#This Row],[Column1]])</f>
        <v>0.81666666666666599</v>
      </c>
      <c r="F53" s="70">
        <f t="shared" si="1"/>
        <v>48.999999999999957</v>
      </c>
      <c r="G53">
        <f>VALUE(Calorimeter3[[#This Row],[Column2]])</f>
        <v>19.352062208282899</v>
      </c>
    </row>
    <row r="54" spans="1:7">
      <c r="A54" s="1" t="s">
        <v>170</v>
      </c>
      <c r="B54" s="1" t="s">
        <v>319</v>
      </c>
      <c r="C54" s="1" t="s">
        <v>1167</v>
      </c>
      <c r="E54">
        <f>VALUE(Calorimeter3[[#This Row],[Column1]])</f>
        <v>0.83333333333333304</v>
      </c>
      <c r="F54" s="70">
        <f t="shared" si="1"/>
        <v>49.999999999999986</v>
      </c>
      <c r="G54">
        <f>VALUE(Calorimeter3[[#This Row],[Column2]])</f>
        <v>19.380392810715801</v>
      </c>
    </row>
    <row r="55" spans="1:7">
      <c r="A55" s="1" t="s">
        <v>726</v>
      </c>
      <c r="B55" s="1" t="s">
        <v>317</v>
      </c>
      <c r="C55" s="1" t="s">
        <v>392</v>
      </c>
      <c r="E55">
        <f>VALUE(Calorimeter3[[#This Row],[Column1]])</f>
        <v>0.85</v>
      </c>
      <c r="F55" s="70">
        <f t="shared" si="1"/>
        <v>51</v>
      </c>
      <c r="G55">
        <f>VALUE(Calorimeter3[[#This Row],[Column2]])</f>
        <v>19.352062208282899</v>
      </c>
    </row>
    <row r="56" spans="1:7">
      <c r="A56" s="1" t="s">
        <v>729</v>
      </c>
      <c r="B56" s="1" t="s">
        <v>317</v>
      </c>
      <c r="C56" s="1" t="s">
        <v>401</v>
      </c>
      <c r="E56">
        <f>VALUE(Calorimeter3[[#This Row],[Column1]])</f>
        <v>0.86666666666666603</v>
      </c>
      <c r="F56" s="70">
        <f t="shared" si="1"/>
        <v>51.999999999999964</v>
      </c>
      <c r="G56">
        <f>VALUE(Calorimeter3[[#This Row],[Column2]])</f>
        <v>19.352062208282899</v>
      </c>
    </row>
    <row r="57" spans="1:7">
      <c r="A57" s="1" t="s">
        <v>731</v>
      </c>
      <c r="B57" s="1" t="s">
        <v>1166</v>
      </c>
      <c r="C57" s="1" t="s">
        <v>401</v>
      </c>
      <c r="E57">
        <f>VALUE(Calorimeter3[[#This Row],[Column1]])</f>
        <v>0.88333333333333297</v>
      </c>
      <c r="F57" s="70">
        <f t="shared" si="1"/>
        <v>52.999999999999979</v>
      </c>
      <c r="G57">
        <f>VALUE(Calorimeter3[[#This Row],[Column2]])</f>
        <v>19.408716267668101</v>
      </c>
    </row>
    <row r="58" spans="1:7">
      <c r="A58" s="1" t="s">
        <v>733</v>
      </c>
      <c r="B58" s="1" t="s">
        <v>319</v>
      </c>
      <c r="C58" s="1" t="s">
        <v>401</v>
      </c>
      <c r="E58">
        <f>VALUE(Calorimeter3[[#This Row],[Column1]])</f>
        <v>0.9</v>
      </c>
      <c r="F58" s="70">
        <f t="shared" si="1"/>
        <v>54</v>
      </c>
      <c r="G58">
        <f>VALUE(Calorimeter3[[#This Row],[Column2]])</f>
        <v>19.380392810715801</v>
      </c>
    </row>
    <row r="59" spans="1:7">
      <c r="A59" s="1" t="s">
        <v>737</v>
      </c>
      <c r="B59" s="1" t="s">
        <v>259</v>
      </c>
      <c r="C59" s="1" t="s">
        <v>401</v>
      </c>
      <c r="E59">
        <f>VALUE(Calorimeter3[[#This Row],[Column1]])</f>
        <v>0.91666666666666596</v>
      </c>
      <c r="F59" s="70">
        <f t="shared" si="1"/>
        <v>54.999999999999957</v>
      </c>
      <c r="G59">
        <f>VALUE(Calorimeter3[[#This Row],[Column2]])</f>
        <v>19.2953794664529</v>
      </c>
    </row>
    <row r="60" spans="1:7">
      <c r="A60" s="1" t="s">
        <v>740</v>
      </c>
      <c r="B60" s="1" t="s">
        <v>319</v>
      </c>
      <c r="C60" s="1" t="s">
        <v>403</v>
      </c>
      <c r="E60">
        <f>VALUE(Calorimeter3[[#This Row],[Column1]])</f>
        <v>0.93333333333333302</v>
      </c>
      <c r="F60" s="70">
        <f t="shared" si="1"/>
        <v>55.999999999999979</v>
      </c>
      <c r="G60">
        <f>VALUE(Calorimeter3[[#This Row],[Column2]])</f>
        <v>19.380392810715801</v>
      </c>
    </row>
    <row r="61" spans="1:7">
      <c r="A61" s="1" t="s">
        <v>744</v>
      </c>
      <c r="B61" s="1" t="s">
        <v>1166</v>
      </c>
      <c r="C61" s="1" t="s">
        <v>403</v>
      </c>
      <c r="E61">
        <f>VALUE(Calorimeter3[[#This Row],[Column1]])</f>
        <v>0.95</v>
      </c>
      <c r="F61" s="70">
        <f t="shared" si="1"/>
        <v>57</v>
      </c>
      <c r="G61">
        <f>VALUE(Calorimeter3[[#This Row],[Column2]])</f>
        <v>19.408716267668101</v>
      </c>
    </row>
    <row r="62" spans="1:7">
      <c r="A62" s="1" t="s">
        <v>746</v>
      </c>
      <c r="B62" s="1" t="s">
        <v>317</v>
      </c>
      <c r="C62" s="1" t="s">
        <v>392</v>
      </c>
      <c r="E62">
        <f>VALUE(Calorimeter3[[#This Row],[Column1]])</f>
        <v>0.96666666666666601</v>
      </c>
      <c r="F62" s="70">
        <f t="shared" si="1"/>
        <v>57.999999999999957</v>
      </c>
      <c r="G62">
        <f>VALUE(Calorimeter3[[#This Row],[Column2]])</f>
        <v>19.352062208282899</v>
      </c>
    </row>
    <row r="63" spans="1:7">
      <c r="A63" s="1" t="s">
        <v>750</v>
      </c>
      <c r="B63" s="1" t="s">
        <v>319</v>
      </c>
      <c r="C63" s="1" t="s">
        <v>403</v>
      </c>
      <c r="E63">
        <f>VALUE(Calorimeter3[[#This Row],[Column1]])</f>
        <v>0.98333333333333295</v>
      </c>
      <c r="F63" s="70">
        <f t="shared" si="1"/>
        <v>58.999999999999979</v>
      </c>
      <c r="G63">
        <f>VALUE(Calorimeter3[[#This Row],[Column2]])</f>
        <v>19.380392810715801</v>
      </c>
    </row>
    <row r="64" spans="1:7">
      <c r="A64" s="1" t="s">
        <v>7</v>
      </c>
      <c r="B64" s="1" t="s">
        <v>317</v>
      </c>
      <c r="C64" s="1" t="s">
        <v>403</v>
      </c>
      <c r="E64">
        <f>VALUE(Calorimeter3[[#This Row],[Column1]])</f>
        <v>1</v>
      </c>
      <c r="F64" s="70">
        <f t="shared" si="1"/>
        <v>60</v>
      </c>
      <c r="G64">
        <f>VALUE(Calorimeter3[[#This Row],[Column2]])</f>
        <v>19.352062208282899</v>
      </c>
    </row>
    <row r="65" spans="1:7">
      <c r="A65" s="1" t="s">
        <v>755</v>
      </c>
      <c r="B65" s="1" t="s">
        <v>319</v>
      </c>
      <c r="C65" s="1" t="s">
        <v>403</v>
      </c>
      <c r="E65">
        <f>VALUE(Calorimeter3[[#This Row],[Column1]])</f>
        <v>1.0166666666666599</v>
      </c>
      <c r="F65" s="70">
        <f t="shared" si="1"/>
        <v>60.999999999999595</v>
      </c>
      <c r="G65">
        <f>VALUE(Calorimeter3[[#This Row],[Column2]])</f>
        <v>19.380392810715801</v>
      </c>
    </row>
    <row r="66" spans="1:7">
      <c r="A66" s="1" t="s">
        <v>758</v>
      </c>
      <c r="B66" s="1" t="s">
        <v>317</v>
      </c>
      <c r="C66" s="1" t="s">
        <v>392</v>
      </c>
      <c r="E66">
        <f>VALUE(Calorimeter3[[#This Row],[Column1]])</f>
        <v>1.0333333333333301</v>
      </c>
      <c r="F66" s="70">
        <f t="shared" si="1"/>
        <v>61.999999999999808</v>
      </c>
      <c r="G66">
        <f>VALUE(Calorimeter3[[#This Row],[Column2]])</f>
        <v>19.352062208282899</v>
      </c>
    </row>
    <row r="67" spans="1:7">
      <c r="A67" s="1" t="s">
        <v>761</v>
      </c>
      <c r="B67" s="1" t="s">
        <v>1166</v>
      </c>
      <c r="C67" s="1" t="s">
        <v>1167</v>
      </c>
      <c r="E67">
        <f>VALUE(Calorimeter3[[#This Row],[Column1]])</f>
        <v>1.05</v>
      </c>
      <c r="F67" s="70">
        <f t="shared" si="1"/>
        <v>63</v>
      </c>
      <c r="G67">
        <f>VALUE(Calorimeter3[[#This Row],[Column2]])</f>
        <v>19.408716267668101</v>
      </c>
    </row>
    <row r="68" spans="1:7">
      <c r="A68" s="1" t="s">
        <v>763</v>
      </c>
      <c r="B68" s="1" t="s">
        <v>1166</v>
      </c>
      <c r="C68" s="1" t="s">
        <v>403</v>
      </c>
      <c r="E68">
        <f>VALUE(Calorimeter3[[#This Row],[Column1]])</f>
        <v>1.06666666666666</v>
      </c>
      <c r="F68" s="70">
        <f t="shared" ref="F68:F69" si="2">E68*60</f>
        <v>63.999999999999602</v>
      </c>
      <c r="G68">
        <f>VALUE(Calorimeter3[[#This Row],[Column2]])</f>
        <v>19.408716267668101</v>
      </c>
    </row>
    <row r="69" spans="1:7">
      <c r="A69" s="1" t="s">
        <v>766</v>
      </c>
      <c r="B69" s="1" t="s">
        <v>317</v>
      </c>
      <c r="C69" s="1" t="s">
        <v>403</v>
      </c>
      <c r="E69">
        <f>VALUE(Calorimeter3[[#This Row],[Column1]])</f>
        <v>1.0833333333333299</v>
      </c>
      <c r="F69" s="70">
        <f t="shared" si="2"/>
        <v>64.999999999999801</v>
      </c>
      <c r="G69">
        <f>VALUE(Calorimeter3[[#This Row],[Column2]])</f>
        <v>19.352062208282899</v>
      </c>
    </row>
    <row r="70" spans="1:7">
      <c r="A70" s="1" t="s">
        <v>770</v>
      </c>
      <c r="B70" s="1" t="s">
        <v>307</v>
      </c>
      <c r="C70" s="1" t="s">
        <v>403</v>
      </c>
      <c r="E70">
        <f>VALUE(Calorimeter3[[#This Row],[Column1]])</f>
        <v>1.1000000000000001</v>
      </c>
      <c r="F70" s="70">
        <f t="shared" ref="F70:F133" si="3">E70*60</f>
        <v>66</v>
      </c>
      <c r="G70">
        <f>VALUE(Calorimeter3[[#This Row],[Column2]])</f>
        <v>19.3237244352494</v>
      </c>
    </row>
    <row r="71" spans="1:7">
      <c r="A71" s="1" t="s">
        <v>773</v>
      </c>
      <c r="B71" s="1" t="s">
        <v>307</v>
      </c>
      <c r="C71" s="1" t="s">
        <v>403</v>
      </c>
      <c r="E71">
        <f>VALUE(Calorimeter3[[#This Row],[Column1]])</f>
        <v>1.11666666666666</v>
      </c>
      <c r="F71" s="70">
        <f t="shared" si="3"/>
        <v>66.999999999999602</v>
      </c>
      <c r="G71">
        <f>VALUE(Calorimeter3[[#This Row],[Column2]])</f>
        <v>19.3237244352494</v>
      </c>
    </row>
    <row r="72" spans="1:7">
      <c r="A72" s="1" t="s">
        <v>775</v>
      </c>
      <c r="B72" s="1" t="s">
        <v>319</v>
      </c>
      <c r="C72" s="1" t="s">
        <v>1167</v>
      </c>
      <c r="E72">
        <f>VALUE(Calorimeter3[[#This Row],[Column1]])</f>
        <v>1.13333333333333</v>
      </c>
      <c r="F72" s="70">
        <f t="shared" si="3"/>
        <v>67.999999999999801</v>
      </c>
      <c r="G72">
        <f>VALUE(Calorimeter3[[#This Row],[Column2]])</f>
        <v>19.380392810715801</v>
      </c>
    </row>
    <row r="73" spans="1:7">
      <c r="A73" s="1" t="s">
        <v>777</v>
      </c>
      <c r="B73" s="1" t="s">
        <v>259</v>
      </c>
      <c r="C73" s="1" t="s">
        <v>401</v>
      </c>
      <c r="E73">
        <f>VALUE(Calorimeter3[[#This Row],[Column1]])</f>
        <v>1.1499999999999999</v>
      </c>
      <c r="F73" s="70">
        <f t="shared" si="3"/>
        <v>69</v>
      </c>
      <c r="G73">
        <f>VALUE(Calorimeter3[[#This Row],[Column2]])</f>
        <v>19.2953794664529</v>
      </c>
    </row>
    <row r="74" spans="1:7">
      <c r="A74" s="1" t="s">
        <v>173</v>
      </c>
      <c r="B74" s="1" t="s">
        <v>307</v>
      </c>
      <c r="C74" s="1" t="s">
        <v>403</v>
      </c>
      <c r="E74">
        <f>VALUE(Calorimeter3[[#This Row],[Column1]])</f>
        <v>1.1666666666666601</v>
      </c>
      <c r="F74" s="70">
        <f t="shared" si="3"/>
        <v>69.999999999999602</v>
      </c>
      <c r="G74">
        <f>VALUE(Calorimeter3[[#This Row],[Column2]])</f>
        <v>19.3237244352494</v>
      </c>
    </row>
    <row r="75" spans="1:7">
      <c r="A75" s="1" t="s">
        <v>782</v>
      </c>
      <c r="B75" s="1" t="s">
        <v>319</v>
      </c>
      <c r="C75" s="1" t="s">
        <v>1167</v>
      </c>
      <c r="E75">
        <f>VALUE(Calorimeter3[[#This Row],[Column1]])</f>
        <v>1.18333333333333</v>
      </c>
      <c r="F75" s="70">
        <f t="shared" si="3"/>
        <v>70.999999999999801</v>
      </c>
      <c r="G75">
        <f>VALUE(Calorimeter3[[#This Row],[Column2]])</f>
        <v>19.380392810715801</v>
      </c>
    </row>
    <row r="76" spans="1:7">
      <c r="A76" s="1" t="s">
        <v>784</v>
      </c>
      <c r="B76" s="1" t="s">
        <v>307</v>
      </c>
      <c r="C76" s="1" t="s">
        <v>403</v>
      </c>
      <c r="E76">
        <f>VALUE(Calorimeter3[[#This Row],[Column1]])</f>
        <v>1.2</v>
      </c>
      <c r="F76" s="70">
        <f t="shared" si="3"/>
        <v>72</v>
      </c>
      <c r="G76">
        <f>VALUE(Calorimeter3[[#This Row],[Column2]])</f>
        <v>19.3237244352494</v>
      </c>
    </row>
    <row r="77" spans="1:7">
      <c r="A77" s="1" t="s">
        <v>786</v>
      </c>
      <c r="B77" s="1" t="s">
        <v>1166</v>
      </c>
      <c r="C77" s="1" t="s">
        <v>403</v>
      </c>
      <c r="E77">
        <f>VALUE(Calorimeter3[[#This Row],[Column1]])</f>
        <v>1.2166666666666599</v>
      </c>
      <c r="F77" s="70">
        <f t="shared" si="3"/>
        <v>72.999999999999588</v>
      </c>
      <c r="G77">
        <f>VALUE(Calorimeter3[[#This Row],[Column2]])</f>
        <v>19.408716267668101</v>
      </c>
    </row>
    <row r="78" spans="1:7">
      <c r="A78" s="1" t="s">
        <v>789</v>
      </c>
      <c r="B78" s="1" t="s">
        <v>1168</v>
      </c>
      <c r="C78" s="1" t="s">
        <v>403</v>
      </c>
      <c r="E78">
        <f>VALUE(Calorimeter3[[#This Row],[Column1]])</f>
        <v>1.2333333333333301</v>
      </c>
      <c r="F78" s="70">
        <f t="shared" si="3"/>
        <v>73.999999999999801</v>
      </c>
      <c r="G78">
        <f>VALUE(Calorimeter3[[#This Row],[Column2]])</f>
        <v>19.437032604217698</v>
      </c>
    </row>
    <row r="79" spans="1:7">
      <c r="A79" s="1" t="s">
        <v>792</v>
      </c>
      <c r="B79" s="1" t="s">
        <v>317</v>
      </c>
      <c r="C79" s="1" t="s">
        <v>403</v>
      </c>
      <c r="E79">
        <f>VALUE(Calorimeter3[[#This Row],[Column1]])</f>
        <v>1.25</v>
      </c>
      <c r="F79" s="70">
        <f t="shared" si="3"/>
        <v>75</v>
      </c>
      <c r="G79">
        <f>VALUE(Calorimeter3[[#This Row],[Column2]])</f>
        <v>19.352062208282899</v>
      </c>
    </row>
    <row r="80" spans="1:7">
      <c r="A80" s="1" t="s">
        <v>794</v>
      </c>
      <c r="B80" s="1" t="s">
        <v>307</v>
      </c>
      <c r="C80" s="1" t="s">
        <v>403</v>
      </c>
      <c r="E80">
        <f>VALUE(Calorimeter3[[#This Row],[Column1]])</f>
        <v>1.2666666666666599</v>
      </c>
      <c r="F80" s="70">
        <f t="shared" si="3"/>
        <v>75.999999999999602</v>
      </c>
      <c r="G80">
        <f>VALUE(Calorimeter3[[#This Row],[Column2]])</f>
        <v>19.3237244352494</v>
      </c>
    </row>
    <row r="81" spans="1:7">
      <c r="A81" s="1" t="s">
        <v>797</v>
      </c>
      <c r="B81" s="1" t="s">
        <v>307</v>
      </c>
      <c r="C81" s="1" t="s">
        <v>1167</v>
      </c>
      <c r="E81">
        <f>VALUE(Calorimeter3[[#This Row],[Column1]])</f>
        <v>1.2833333333333301</v>
      </c>
      <c r="F81" s="70">
        <f t="shared" si="3"/>
        <v>76.999999999999801</v>
      </c>
      <c r="G81">
        <f>VALUE(Calorimeter3[[#This Row],[Column2]])</f>
        <v>19.3237244352494</v>
      </c>
    </row>
    <row r="82" spans="1:7">
      <c r="A82" s="1" t="s">
        <v>801</v>
      </c>
      <c r="B82" s="1" t="s">
        <v>1166</v>
      </c>
      <c r="C82" s="1" t="s">
        <v>392</v>
      </c>
      <c r="E82">
        <f>VALUE(Calorimeter3[[#This Row],[Column1]])</f>
        <v>1.3</v>
      </c>
      <c r="F82" s="70">
        <f t="shared" si="3"/>
        <v>78</v>
      </c>
      <c r="G82">
        <f>VALUE(Calorimeter3[[#This Row],[Column2]])</f>
        <v>19.408716267668101</v>
      </c>
    </row>
    <row r="83" spans="1:7">
      <c r="A83" s="1" t="s">
        <v>804</v>
      </c>
      <c r="B83" s="1" t="s">
        <v>1166</v>
      </c>
      <c r="C83" s="1" t="s">
        <v>1167</v>
      </c>
      <c r="E83">
        <f>VALUE(Calorimeter3[[#This Row],[Column1]])</f>
        <v>1.31666666666666</v>
      </c>
      <c r="F83" s="70">
        <f t="shared" si="3"/>
        <v>78.999999999999602</v>
      </c>
      <c r="G83">
        <f>VALUE(Calorimeter3[[#This Row],[Column2]])</f>
        <v>19.408716267668101</v>
      </c>
    </row>
    <row r="84" spans="1:7">
      <c r="A84" s="1" t="s">
        <v>176</v>
      </c>
      <c r="B84" s="1" t="s">
        <v>1166</v>
      </c>
      <c r="C84" s="1" t="s">
        <v>394</v>
      </c>
      <c r="E84">
        <f>VALUE(Calorimeter3[[#This Row],[Column1]])</f>
        <v>1.3333333333333299</v>
      </c>
      <c r="F84" s="70">
        <f t="shared" si="3"/>
        <v>79.999999999999801</v>
      </c>
      <c r="G84">
        <f>VALUE(Calorimeter3[[#This Row],[Column2]])</f>
        <v>19.408716267668101</v>
      </c>
    </row>
    <row r="85" spans="1:7">
      <c r="A85" s="1" t="s">
        <v>810</v>
      </c>
      <c r="B85" s="1" t="s">
        <v>307</v>
      </c>
      <c r="C85" s="1" t="s">
        <v>403</v>
      </c>
      <c r="E85">
        <f>VALUE(Calorimeter3[[#This Row],[Column1]])</f>
        <v>1.35</v>
      </c>
      <c r="F85" s="70">
        <f t="shared" si="3"/>
        <v>81</v>
      </c>
      <c r="G85">
        <f>VALUE(Calorimeter3[[#This Row],[Column2]])</f>
        <v>19.3237244352494</v>
      </c>
    </row>
    <row r="86" spans="1:7">
      <c r="A86" s="1" t="s">
        <v>812</v>
      </c>
      <c r="B86" s="1" t="s">
        <v>317</v>
      </c>
      <c r="C86" s="1" t="s">
        <v>403</v>
      </c>
      <c r="E86">
        <f>VALUE(Calorimeter3[[#This Row],[Column1]])</f>
        <v>1.36666666666666</v>
      </c>
      <c r="F86" s="70">
        <f t="shared" si="3"/>
        <v>81.999999999999602</v>
      </c>
      <c r="G86">
        <f>VALUE(Calorimeter3[[#This Row],[Column2]])</f>
        <v>19.352062208282899</v>
      </c>
    </row>
    <row r="87" spans="1:7">
      <c r="A87" s="1" t="s">
        <v>815</v>
      </c>
      <c r="B87" s="1" t="s">
        <v>317</v>
      </c>
      <c r="C87" s="1" t="s">
        <v>1167</v>
      </c>
      <c r="E87">
        <f>VALUE(Calorimeter3[[#This Row],[Column1]])</f>
        <v>1.38333333333333</v>
      </c>
      <c r="F87" s="70">
        <f t="shared" si="3"/>
        <v>82.999999999999801</v>
      </c>
      <c r="G87">
        <f>VALUE(Calorimeter3[[#This Row],[Column2]])</f>
        <v>19.352062208282899</v>
      </c>
    </row>
    <row r="88" spans="1:7">
      <c r="A88" s="1" t="s">
        <v>820</v>
      </c>
      <c r="B88" s="1" t="s">
        <v>307</v>
      </c>
      <c r="C88" s="1" t="s">
        <v>403</v>
      </c>
      <c r="E88">
        <f>VALUE(Calorimeter3[[#This Row],[Column1]])</f>
        <v>1.4</v>
      </c>
      <c r="F88" s="70">
        <f t="shared" si="3"/>
        <v>84</v>
      </c>
      <c r="G88">
        <f>VALUE(Calorimeter3[[#This Row],[Column2]])</f>
        <v>19.3237244352494</v>
      </c>
    </row>
    <row r="89" spans="1:7">
      <c r="A89" s="1" t="s">
        <v>822</v>
      </c>
      <c r="B89" s="1" t="s">
        <v>317</v>
      </c>
      <c r="C89" s="1" t="s">
        <v>392</v>
      </c>
      <c r="E89">
        <f>VALUE(Calorimeter3[[#This Row],[Column1]])</f>
        <v>1.4166666666666601</v>
      </c>
      <c r="F89" s="70">
        <f t="shared" si="3"/>
        <v>84.999999999999602</v>
      </c>
      <c r="G89">
        <f>VALUE(Calorimeter3[[#This Row],[Column2]])</f>
        <v>19.352062208282899</v>
      </c>
    </row>
    <row r="90" spans="1:7">
      <c r="A90" s="1" t="s">
        <v>825</v>
      </c>
      <c r="B90" s="1" t="s">
        <v>317</v>
      </c>
      <c r="C90" s="1" t="s">
        <v>403</v>
      </c>
      <c r="E90">
        <f>VALUE(Calorimeter3[[#This Row],[Column1]])</f>
        <v>1.43333333333333</v>
      </c>
      <c r="F90" s="70">
        <f t="shared" si="3"/>
        <v>85.999999999999801</v>
      </c>
      <c r="G90">
        <f>VALUE(Calorimeter3[[#This Row],[Column2]])</f>
        <v>19.352062208282899</v>
      </c>
    </row>
    <row r="91" spans="1:7">
      <c r="A91" s="1" t="s">
        <v>828</v>
      </c>
      <c r="B91" s="1" t="s">
        <v>307</v>
      </c>
      <c r="C91" s="1" t="s">
        <v>394</v>
      </c>
      <c r="E91">
        <f>VALUE(Calorimeter3[[#This Row],[Column1]])</f>
        <v>1.45</v>
      </c>
      <c r="F91" s="70">
        <f t="shared" si="3"/>
        <v>87</v>
      </c>
      <c r="G91">
        <f>VALUE(Calorimeter3[[#This Row],[Column2]])</f>
        <v>19.3237244352494</v>
      </c>
    </row>
    <row r="92" spans="1:7">
      <c r="A92" s="1" t="s">
        <v>830</v>
      </c>
      <c r="B92" s="1" t="s">
        <v>307</v>
      </c>
      <c r="C92" s="1" t="s">
        <v>1167</v>
      </c>
      <c r="E92">
        <f>VALUE(Calorimeter3[[#This Row],[Column1]])</f>
        <v>1.4666666666666599</v>
      </c>
      <c r="F92" s="70">
        <f t="shared" si="3"/>
        <v>87.999999999999588</v>
      </c>
      <c r="G92">
        <f>VALUE(Calorimeter3[[#This Row],[Column2]])</f>
        <v>19.3237244352494</v>
      </c>
    </row>
    <row r="93" spans="1:7">
      <c r="A93" s="1" t="s">
        <v>833</v>
      </c>
      <c r="B93" s="1" t="s">
        <v>1166</v>
      </c>
      <c r="C93" s="1" t="s">
        <v>1167</v>
      </c>
      <c r="E93">
        <f>VALUE(Calorimeter3[[#This Row],[Column1]])</f>
        <v>1.4833333333333301</v>
      </c>
      <c r="F93" s="70">
        <f t="shared" si="3"/>
        <v>88.999999999999801</v>
      </c>
      <c r="G93">
        <f>VALUE(Calorimeter3[[#This Row],[Column2]])</f>
        <v>19.408716267668101</v>
      </c>
    </row>
    <row r="94" spans="1:7">
      <c r="A94" s="1" t="s">
        <v>178</v>
      </c>
      <c r="B94" s="1" t="s">
        <v>317</v>
      </c>
      <c r="C94" s="1" t="s">
        <v>1167</v>
      </c>
      <c r="E94">
        <f>VALUE(Calorimeter3[[#This Row],[Column1]])</f>
        <v>1.5</v>
      </c>
      <c r="F94" s="70">
        <f t="shared" si="3"/>
        <v>90</v>
      </c>
      <c r="G94">
        <f>VALUE(Calorimeter3[[#This Row],[Column2]])</f>
        <v>19.352062208282899</v>
      </c>
    </row>
    <row r="95" spans="1:7">
      <c r="A95" s="1" t="s">
        <v>837</v>
      </c>
      <c r="B95" s="1" t="s">
        <v>317</v>
      </c>
      <c r="C95" s="1" t="s">
        <v>1169</v>
      </c>
      <c r="E95">
        <f>VALUE(Calorimeter3[[#This Row],[Column1]])</f>
        <v>1.5166666666666599</v>
      </c>
      <c r="F95" s="70">
        <f t="shared" si="3"/>
        <v>90.999999999999602</v>
      </c>
      <c r="G95">
        <f>VALUE(Calorimeter3[[#This Row],[Column2]])</f>
        <v>19.352062208282899</v>
      </c>
    </row>
    <row r="96" spans="1:7">
      <c r="A96" s="1" t="s">
        <v>840</v>
      </c>
      <c r="B96" s="1" t="s">
        <v>319</v>
      </c>
      <c r="C96" s="1" t="s">
        <v>1167</v>
      </c>
      <c r="E96">
        <f>VALUE(Calorimeter3[[#This Row],[Column1]])</f>
        <v>1.5333333333333301</v>
      </c>
      <c r="F96" s="70">
        <f t="shared" si="3"/>
        <v>91.999999999999801</v>
      </c>
      <c r="G96">
        <f>VALUE(Calorimeter3[[#This Row],[Column2]])</f>
        <v>19.380392810715801</v>
      </c>
    </row>
    <row r="97" spans="1:7">
      <c r="A97" s="1" t="s">
        <v>842</v>
      </c>
      <c r="B97" s="1" t="s">
        <v>1166</v>
      </c>
      <c r="C97" s="1" t="s">
        <v>394</v>
      </c>
      <c r="E97">
        <f>VALUE(Calorimeter3[[#This Row],[Column1]])</f>
        <v>1.55</v>
      </c>
      <c r="F97" s="70">
        <f t="shared" si="3"/>
        <v>93</v>
      </c>
      <c r="G97">
        <f>VALUE(Calorimeter3[[#This Row],[Column2]])</f>
        <v>19.408716267668101</v>
      </c>
    </row>
    <row r="98" spans="1:7">
      <c r="A98" s="1" t="s">
        <v>845</v>
      </c>
      <c r="B98" s="1" t="s">
        <v>317</v>
      </c>
      <c r="C98" s="1" t="s">
        <v>1167</v>
      </c>
      <c r="E98">
        <f>VALUE(Calorimeter3[[#This Row],[Column1]])</f>
        <v>1.56666666666666</v>
      </c>
      <c r="F98" s="70">
        <f t="shared" si="3"/>
        <v>93.999999999999602</v>
      </c>
      <c r="G98">
        <f>VALUE(Calorimeter3[[#This Row],[Column2]])</f>
        <v>19.352062208282899</v>
      </c>
    </row>
    <row r="99" spans="1:7">
      <c r="A99" s="1" t="s">
        <v>848</v>
      </c>
      <c r="B99" s="1" t="s">
        <v>1168</v>
      </c>
      <c r="C99" s="1" t="s">
        <v>394</v>
      </c>
      <c r="E99">
        <f>VALUE(Calorimeter3[[#This Row],[Column1]])</f>
        <v>1.5833333333333299</v>
      </c>
      <c r="F99" s="70">
        <f t="shared" si="3"/>
        <v>94.999999999999801</v>
      </c>
      <c r="G99">
        <f>VALUE(Calorimeter3[[#This Row],[Column2]])</f>
        <v>19.437032604217698</v>
      </c>
    </row>
    <row r="100" spans="1:7">
      <c r="A100" s="1" t="s">
        <v>850</v>
      </c>
      <c r="B100" s="1" t="s">
        <v>317</v>
      </c>
      <c r="C100" s="1" t="s">
        <v>403</v>
      </c>
      <c r="E100">
        <f>VALUE(Calorimeter3[[#This Row],[Column1]])</f>
        <v>1.6</v>
      </c>
      <c r="F100" s="70">
        <f t="shared" si="3"/>
        <v>96</v>
      </c>
      <c r="G100">
        <f>VALUE(Calorimeter3[[#This Row],[Column2]])</f>
        <v>19.352062208282899</v>
      </c>
    </row>
    <row r="101" spans="1:7">
      <c r="A101" s="1" t="s">
        <v>854</v>
      </c>
      <c r="B101" s="1" t="s">
        <v>319</v>
      </c>
      <c r="C101" s="1" t="s">
        <v>1169</v>
      </c>
      <c r="E101">
        <f>VALUE(Calorimeter3[[#This Row],[Column1]])</f>
        <v>1.61666666666666</v>
      </c>
      <c r="F101" s="70">
        <f t="shared" si="3"/>
        <v>96.999999999999602</v>
      </c>
      <c r="G101">
        <f>VALUE(Calorimeter3[[#This Row],[Column2]])</f>
        <v>19.380392810715801</v>
      </c>
    </row>
    <row r="102" spans="1:7">
      <c r="A102" s="1" t="s">
        <v>856</v>
      </c>
      <c r="B102" s="1" t="s">
        <v>1170</v>
      </c>
      <c r="C102" s="1" t="s">
        <v>1167</v>
      </c>
      <c r="E102">
        <f>VALUE(Calorimeter3[[#This Row],[Column1]])</f>
        <v>1.63333333333333</v>
      </c>
      <c r="F102" s="70">
        <f t="shared" si="3"/>
        <v>97.999999999999801</v>
      </c>
      <c r="G102">
        <f>VALUE(Calorimeter3[[#This Row],[Column2]])</f>
        <v>19.465341845400602</v>
      </c>
    </row>
    <row r="103" spans="1:7">
      <c r="A103" s="1" t="s">
        <v>858</v>
      </c>
      <c r="B103" s="1" t="s">
        <v>1166</v>
      </c>
      <c r="C103" s="1" t="s">
        <v>394</v>
      </c>
      <c r="E103">
        <f>VALUE(Calorimeter3[[#This Row],[Column1]])</f>
        <v>1.65</v>
      </c>
      <c r="F103" s="70">
        <f t="shared" si="3"/>
        <v>99</v>
      </c>
      <c r="G103">
        <f>VALUE(Calorimeter3[[#This Row],[Column2]])</f>
        <v>19.408716267668101</v>
      </c>
    </row>
    <row r="104" spans="1:7">
      <c r="A104" s="1" t="s">
        <v>180</v>
      </c>
      <c r="B104" s="1" t="s">
        <v>307</v>
      </c>
      <c r="C104" s="1" t="s">
        <v>394</v>
      </c>
      <c r="E104">
        <f>VALUE(Calorimeter3[[#This Row],[Column1]])</f>
        <v>1.6666666666666601</v>
      </c>
      <c r="F104" s="70">
        <f t="shared" si="3"/>
        <v>99.999999999999602</v>
      </c>
      <c r="G104">
        <f>VALUE(Calorimeter3[[#This Row],[Column2]])</f>
        <v>19.3237244352494</v>
      </c>
    </row>
    <row r="105" spans="1:7">
      <c r="A105" s="1" t="s">
        <v>862</v>
      </c>
      <c r="B105" s="1" t="s">
        <v>259</v>
      </c>
      <c r="C105" s="1" t="s">
        <v>392</v>
      </c>
      <c r="E105">
        <f>VALUE(Calorimeter3[[#This Row],[Column1]])</f>
        <v>1.68333333333333</v>
      </c>
      <c r="F105" s="70">
        <f t="shared" si="3"/>
        <v>100.9999999999998</v>
      </c>
      <c r="G105">
        <f>VALUE(Calorimeter3[[#This Row],[Column2]])</f>
        <v>19.2953794664529</v>
      </c>
    </row>
    <row r="106" spans="1:7">
      <c r="A106" s="1" t="s">
        <v>865</v>
      </c>
      <c r="B106" s="1" t="s">
        <v>307</v>
      </c>
      <c r="C106" s="1" t="s">
        <v>1169</v>
      </c>
      <c r="E106">
        <f>VALUE(Calorimeter3[[#This Row],[Column1]])</f>
        <v>1.7</v>
      </c>
      <c r="F106" s="70">
        <f t="shared" si="3"/>
        <v>102</v>
      </c>
      <c r="G106">
        <f>VALUE(Calorimeter3[[#This Row],[Column2]])</f>
        <v>19.3237244352494</v>
      </c>
    </row>
    <row r="107" spans="1:7">
      <c r="A107" s="1" t="s">
        <v>868</v>
      </c>
      <c r="B107" s="1" t="s">
        <v>307</v>
      </c>
      <c r="C107" s="1" t="s">
        <v>1169</v>
      </c>
      <c r="E107">
        <f>VALUE(Calorimeter3[[#This Row],[Column1]])</f>
        <v>1.7166666666666599</v>
      </c>
      <c r="F107" s="70">
        <f t="shared" si="3"/>
        <v>102.99999999999959</v>
      </c>
      <c r="G107">
        <f>VALUE(Calorimeter3[[#This Row],[Column2]])</f>
        <v>19.3237244352494</v>
      </c>
    </row>
    <row r="108" spans="1:7">
      <c r="A108" s="1" t="s">
        <v>870</v>
      </c>
      <c r="B108" s="1" t="s">
        <v>1166</v>
      </c>
      <c r="C108" s="1" t="s">
        <v>394</v>
      </c>
      <c r="E108">
        <f>VALUE(Calorimeter3[[#This Row],[Column1]])</f>
        <v>1.7333333333333301</v>
      </c>
      <c r="F108" s="70">
        <f t="shared" si="3"/>
        <v>103.9999999999998</v>
      </c>
      <c r="G108">
        <f>VALUE(Calorimeter3[[#This Row],[Column2]])</f>
        <v>19.408716267668101</v>
      </c>
    </row>
    <row r="109" spans="1:7">
      <c r="A109" s="1" t="s">
        <v>872</v>
      </c>
      <c r="B109" s="1" t="s">
        <v>307</v>
      </c>
      <c r="C109" s="1" t="s">
        <v>1171</v>
      </c>
      <c r="E109">
        <f>VALUE(Calorimeter3[[#This Row],[Column1]])</f>
        <v>1.75</v>
      </c>
      <c r="F109" s="70">
        <f t="shared" si="3"/>
        <v>105</v>
      </c>
      <c r="G109">
        <f>VALUE(Calorimeter3[[#This Row],[Column2]])</f>
        <v>19.3237244352494</v>
      </c>
    </row>
    <row r="110" spans="1:7">
      <c r="A110" s="1" t="s">
        <v>874</v>
      </c>
      <c r="B110" s="1" t="s">
        <v>185</v>
      </c>
      <c r="C110" s="1" t="s">
        <v>394</v>
      </c>
      <c r="E110">
        <f>VALUE(Calorimeter3[[#This Row],[Column1]])</f>
        <v>1.7666666666666599</v>
      </c>
      <c r="F110" s="70">
        <f t="shared" si="3"/>
        <v>105.9999999999996</v>
      </c>
      <c r="G110">
        <f>VALUE(Calorimeter3[[#This Row],[Column2]])</f>
        <v>19.210301133222199</v>
      </c>
    </row>
    <row r="111" spans="1:7">
      <c r="A111" s="1" t="s">
        <v>876</v>
      </c>
      <c r="B111" s="1" t="s">
        <v>169</v>
      </c>
      <c r="C111" s="1" t="s">
        <v>1169</v>
      </c>
      <c r="E111">
        <f>VALUE(Calorimeter3[[#This Row],[Column1]])</f>
        <v>1.7833333333333301</v>
      </c>
      <c r="F111" s="70">
        <f t="shared" si="3"/>
        <v>106.9999999999998</v>
      </c>
      <c r="G111">
        <f>VALUE(Calorimeter3[[#This Row],[Column2]])</f>
        <v>19.1251571281751</v>
      </c>
    </row>
    <row r="112" spans="1:7">
      <c r="A112" s="1" t="s">
        <v>878</v>
      </c>
      <c r="B112" s="1" t="s">
        <v>1172</v>
      </c>
      <c r="C112" s="1" t="s">
        <v>1167</v>
      </c>
      <c r="E112">
        <f>VALUE(Calorimeter3[[#This Row],[Column1]])</f>
        <v>1.8</v>
      </c>
      <c r="F112" s="70">
        <f t="shared" si="3"/>
        <v>108</v>
      </c>
      <c r="G112">
        <f>VALUE(Calorimeter3[[#This Row],[Column2]])</f>
        <v>18.983102649966099</v>
      </c>
    </row>
    <row r="113" spans="1:7">
      <c r="A113" s="1" t="s">
        <v>882</v>
      </c>
      <c r="B113" s="1" t="s">
        <v>1173</v>
      </c>
      <c r="C113" s="1" t="s">
        <v>394</v>
      </c>
      <c r="E113">
        <f>VALUE(Calorimeter3[[#This Row],[Column1]])</f>
        <v>1.81666666666666</v>
      </c>
      <c r="F113" s="70">
        <f t="shared" si="3"/>
        <v>108.9999999999996</v>
      </c>
      <c r="G113">
        <f>VALUE(Calorimeter3[[#This Row],[Column2]])</f>
        <v>18.897780154947998</v>
      </c>
    </row>
    <row r="114" spans="1:7">
      <c r="A114" s="1" t="s">
        <v>182</v>
      </c>
      <c r="B114" s="1" t="s">
        <v>1174</v>
      </c>
      <c r="C114" s="1" t="s">
        <v>1169</v>
      </c>
      <c r="E114">
        <f>VALUE(Calorimeter3[[#This Row],[Column1]])</f>
        <v>1.8333333333333299</v>
      </c>
      <c r="F114" s="70">
        <f t="shared" si="3"/>
        <v>109.9999999999998</v>
      </c>
      <c r="G114">
        <f>VALUE(Calorimeter3[[#This Row],[Column2]])</f>
        <v>18.812389454061702</v>
      </c>
    </row>
    <row r="115" spans="1:7">
      <c r="A115" s="1" t="s">
        <v>886</v>
      </c>
      <c r="B115" s="1" t="s">
        <v>1175</v>
      </c>
      <c r="C115" s="1" t="s">
        <v>394</v>
      </c>
      <c r="E115">
        <f>VALUE(Calorimeter3[[#This Row],[Column1]])</f>
        <v>1.85</v>
      </c>
      <c r="F115" s="70">
        <f t="shared" si="3"/>
        <v>111</v>
      </c>
      <c r="G115">
        <f>VALUE(Calorimeter3[[#This Row],[Column2]])</f>
        <v>18.612875303765598</v>
      </c>
    </row>
    <row r="116" spans="1:7">
      <c r="A116" s="1" t="s">
        <v>889</v>
      </c>
      <c r="B116" s="1" t="s">
        <v>1176</v>
      </c>
      <c r="C116" s="1" t="s">
        <v>1167</v>
      </c>
      <c r="E116">
        <f>VALUE(Calorimeter3[[#This Row],[Column1]])</f>
        <v>1.86666666666666</v>
      </c>
      <c r="F116" s="70">
        <f t="shared" si="3"/>
        <v>111.9999999999996</v>
      </c>
      <c r="G116">
        <f>VALUE(Calorimeter3[[#This Row],[Column2]])</f>
        <v>18.441557785553201</v>
      </c>
    </row>
    <row r="117" spans="1:7">
      <c r="A117" s="1" t="s">
        <v>891</v>
      </c>
      <c r="B117" s="1" t="s">
        <v>1177</v>
      </c>
      <c r="C117" s="1" t="s">
        <v>1169</v>
      </c>
      <c r="E117">
        <f>VALUE(Calorimeter3[[#This Row],[Column1]])</f>
        <v>1.88333333333333</v>
      </c>
      <c r="F117" s="70">
        <f t="shared" si="3"/>
        <v>112.9999999999998</v>
      </c>
      <c r="G117">
        <f>VALUE(Calorimeter3[[#This Row],[Column2]])</f>
        <v>18.355791414145902</v>
      </c>
    </row>
    <row r="118" spans="1:7">
      <c r="A118" s="1" t="s">
        <v>893</v>
      </c>
      <c r="B118" s="1" t="s">
        <v>1178</v>
      </c>
      <c r="C118" s="1" t="s">
        <v>394</v>
      </c>
      <c r="E118">
        <f>VALUE(Calorimeter3[[#This Row],[Column1]])</f>
        <v>1.9</v>
      </c>
      <c r="F118" s="70">
        <f t="shared" si="3"/>
        <v>114</v>
      </c>
      <c r="G118">
        <f>VALUE(Calorimeter3[[#This Row],[Column2]])</f>
        <v>18.1840398475676</v>
      </c>
    </row>
    <row r="119" spans="1:7">
      <c r="A119" s="1" t="s">
        <v>895</v>
      </c>
      <c r="B119" s="1" t="s">
        <v>1179</v>
      </c>
      <c r="C119" s="1" t="s">
        <v>394</v>
      </c>
      <c r="E119">
        <f>VALUE(Calorimeter3[[#This Row],[Column1]])</f>
        <v>1.9166666666666601</v>
      </c>
      <c r="F119" s="70">
        <f t="shared" si="3"/>
        <v>114.9999999999996</v>
      </c>
      <c r="G119">
        <f>VALUE(Calorimeter3[[#This Row],[Column2]])</f>
        <v>17.983287726315702</v>
      </c>
    </row>
    <row r="120" spans="1:7">
      <c r="A120" s="1" t="s">
        <v>899</v>
      </c>
      <c r="B120" s="1" t="s">
        <v>1180</v>
      </c>
      <c r="C120" s="1" t="s">
        <v>394</v>
      </c>
      <c r="E120">
        <f>VALUE(Calorimeter3[[#This Row],[Column1]])</f>
        <v>1.93333333333333</v>
      </c>
      <c r="F120" s="70">
        <f t="shared" si="3"/>
        <v>115.9999999999998</v>
      </c>
      <c r="G120">
        <f>VALUE(Calorimeter3[[#This Row],[Column2]])</f>
        <v>18.040687213208901</v>
      </c>
    </row>
    <row r="121" spans="1:7">
      <c r="A121" s="1" t="s">
        <v>902</v>
      </c>
      <c r="B121" s="1" t="s">
        <v>1181</v>
      </c>
      <c r="C121" s="1" t="s">
        <v>1169</v>
      </c>
      <c r="E121">
        <f>VALUE(Calorimeter3[[#This Row],[Column1]])</f>
        <v>1.95</v>
      </c>
      <c r="F121" s="70">
        <f t="shared" si="3"/>
        <v>117</v>
      </c>
      <c r="G121">
        <f>VALUE(Calorimeter3[[#This Row],[Column2]])</f>
        <v>17.925854521526698</v>
      </c>
    </row>
    <row r="122" spans="1:7">
      <c r="A122" s="1" t="s">
        <v>905</v>
      </c>
      <c r="B122" s="1" t="s">
        <v>1182</v>
      </c>
      <c r="C122" s="1" t="s">
        <v>1169</v>
      </c>
      <c r="E122">
        <f>VALUE(Calorimeter3[[#This Row],[Column1]])</f>
        <v>1.9666666666666599</v>
      </c>
      <c r="F122" s="70">
        <f t="shared" si="3"/>
        <v>117.99999999999959</v>
      </c>
      <c r="G122">
        <f>VALUE(Calorimeter3[[#This Row],[Column2]])</f>
        <v>17.810886079529499</v>
      </c>
    </row>
    <row r="123" spans="1:7">
      <c r="A123" s="1" t="s">
        <v>907</v>
      </c>
      <c r="B123" s="1" t="s">
        <v>1183</v>
      </c>
      <c r="C123" s="1" t="s">
        <v>1169</v>
      </c>
      <c r="E123">
        <f>VALUE(Calorimeter3[[#This Row],[Column1]])</f>
        <v>1.9833333333333301</v>
      </c>
      <c r="F123" s="70">
        <f t="shared" si="3"/>
        <v>118.9999999999998</v>
      </c>
      <c r="G123">
        <f>VALUE(Calorimeter3[[#This Row],[Column2]])</f>
        <v>17.724569600163601</v>
      </c>
    </row>
    <row r="124" spans="1:7">
      <c r="A124" s="1" t="s">
        <v>10</v>
      </c>
      <c r="B124" s="1" t="s">
        <v>1184</v>
      </c>
      <c r="C124" s="1" t="s">
        <v>1169</v>
      </c>
      <c r="E124">
        <f>VALUE(Calorimeter3[[#This Row],[Column1]])</f>
        <v>2</v>
      </c>
      <c r="F124" s="70">
        <f t="shared" si="3"/>
        <v>120</v>
      </c>
      <c r="G124">
        <f>VALUE(Calorimeter3[[#This Row],[Column2]])</f>
        <v>17.695780121436101</v>
      </c>
    </row>
    <row r="125" spans="1:7">
      <c r="A125" s="1" t="s">
        <v>910</v>
      </c>
      <c r="B125" s="1" t="s">
        <v>1185</v>
      </c>
      <c r="C125" s="1" t="s">
        <v>394</v>
      </c>
      <c r="E125">
        <f>VALUE(Calorimeter3[[#This Row],[Column1]])</f>
        <v>2.0166666666666599</v>
      </c>
      <c r="F125" s="70">
        <f t="shared" si="3"/>
        <v>120.9999999999996</v>
      </c>
      <c r="G125">
        <f>VALUE(Calorimeter3[[#This Row],[Column2]])</f>
        <v>17.5805348680076</v>
      </c>
    </row>
    <row r="126" spans="1:7">
      <c r="A126" s="1" t="s">
        <v>913</v>
      </c>
      <c r="B126" s="1" t="s">
        <v>1186</v>
      </c>
      <c r="C126" s="1" t="s">
        <v>1167</v>
      </c>
      <c r="E126">
        <f>VALUE(Calorimeter3[[#This Row],[Column1]])</f>
        <v>2.0333333333333301</v>
      </c>
      <c r="F126" s="70">
        <f t="shared" si="3"/>
        <v>121.9999999999998</v>
      </c>
      <c r="G126">
        <f>VALUE(Calorimeter3[[#This Row],[Column2]])</f>
        <v>17.5517015799511</v>
      </c>
    </row>
    <row r="127" spans="1:7">
      <c r="A127" s="1" t="s">
        <v>916</v>
      </c>
      <c r="B127" s="1" t="s">
        <v>1187</v>
      </c>
      <c r="C127" s="1" t="s">
        <v>1169</v>
      </c>
      <c r="E127">
        <f>VALUE(Calorimeter3[[#This Row],[Column1]])</f>
        <v>2.0499999999999998</v>
      </c>
      <c r="F127" s="70">
        <f t="shared" si="3"/>
        <v>122.99999999999999</v>
      </c>
      <c r="G127">
        <f>VALUE(Calorimeter3[[#This Row],[Column2]])</f>
        <v>17.522859445797799</v>
      </c>
    </row>
    <row r="128" spans="1:7">
      <c r="A128" s="1" t="s">
        <v>919</v>
      </c>
      <c r="B128" s="1" t="s">
        <v>1188</v>
      </c>
      <c r="C128" s="1" t="s">
        <v>394</v>
      </c>
      <c r="E128">
        <f>VALUE(Calorimeter3[[#This Row],[Column1]])</f>
        <v>2.0666666666666602</v>
      </c>
      <c r="F128" s="70">
        <f t="shared" si="3"/>
        <v>123.99999999999962</v>
      </c>
      <c r="G128">
        <f>VALUE(Calorimeter3[[#This Row],[Column2]])</f>
        <v>17.4940084373441</v>
      </c>
    </row>
    <row r="129" spans="1:7">
      <c r="A129" s="1" t="s">
        <v>921</v>
      </c>
      <c r="B129" s="1" t="s">
        <v>1189</v>
      </c>
      <c r="C129" s="1" t="s">
        <v>394</v>
      </c>
      <c r="E129">
        <f>VALUE(Calorimeter3[[#This Row],[Column1]])</f>
        <v>2.0833333333333299</v>
      </c>
      <c r="F129" s="70">
        <f t="shared" si="3"/>
        <v>124.9999999999998</v>
      </c>
      <c r="G129">
        <f>VALUE(Calorimeter3[[#This Row],[Column2]])</f>
        <v>17.378515094534599</v>
      </c>
    </row>
    <row r="130" spans="1:7">
      <c r="A130" s="1" t="s">
        <v>923</v>
      </c>
      <c r="B130" s="1" t="s">
        <v>1190</v>
      </c>
      <c r="C130" s="1" t="s">
        <v>1169</v>
      </c>
      <c r="E130">
        <f>VALUE(Calorimeter3[[#This Row],[Column1]])</f>
        <v>2.1</v>
      </c>
      <c r="F130" s="70">
        <f t="shared" si="3"/>
        <v>126</v>
      </c>
      <c r="G130">
        <f>VALUE(Calorimeter3[[#This Row],[Column2]])</f>
        <v>17.4074018833231</v>
      </c>
    </row>
    <row r="131" spans="1:7">
      <c r="A131" s="1" t="s">
        <v>925</v>
      </c>
      <c r="B131" s="1" t="s">
        <v>1191</v>
      </c>
      <c r="C131" s="1" t="s">
        <v>394</v>
      </c>
      <c r="E131">
        <f>VALUE(Calorimeter3[[#This Row],[Column1]])</f>
        <v>2.11666666666666</v>
      </c>
      <c r="F131" s="70">
        <f t="shared" si="3"/>
        <v>126.9999999999996</v>
      </c>
      <c r="G131">
        <f>VALUE(Calorimeter3[[#This Row],[Column2]])</f>
        <v>17.291800517112801</v>
      </c>
    </row>
    <row r="132" spans="1:7">
      <c r="A132" s="1" t="s">
        <v>928</v>
      </c>
      <c r="B132" s="1" t="s">
        <v>1192</v>
      </c>
      <c r="C132" s="1" t="s">
        <v>1169</v>
      </c>
      <c r="E132">
        <f>VALUE(Calorimeter3[[#This Row],[Column1]])</f>
        <v>2.1333333333333302</v>
      </c>
      <c r="F132" s="70">
        <f t="shared" si="3"/>
        <v>127.99999999999982</v>
      </c>
      <c r="G132">
        <f>VALUE(Calorimeter3[[#This Row],[Column2]])</f>
        <v>17.2628774923161</v>
      </c>
    </row>
    <row r="133" spans="1:7">
      <c r="A133" s="1" t="s">
        <v>930</v>
      </c>
      <c r="B133" s="1" t="s">
        <v>1193</v>
      </c>
      <c r="C133" s="1" t="s">
        <v>394</v>
      </c>
      <c r="E133">
        <f>VALUE(Calorimeter3[[#This Row],[Column1]])</f>
        <v>2.15</v>
      </c>
      <c r="F133" s="70">
        <f t="shared" si="3"/>
        <v>129</v>
      </c>
      <c r="G133">
        <f>VALUE(Calorimeter3[[#This Row],[Column2]])</f>
        <v>17.2339453368985</v>
      </c>
    </row>
    <row r="134" spans="1:7">
      <c r="A134" s="1" t="s">
        <v>183</v>
      </c>
      <c r="B134" s="1" t="s">
        <v>1194</v>
      </c>
      <c r="C134" s="1" t="s">
        <v>1171</v>
      </c>
      <c r="E134">
        <f>VALUE(Calorimeter3[[#This Row],[Column1]])</f>
        <v>2.1666666666666599</v>
      </c>
      <c r="F134" s="70">
        <f t="shared" ref="F134:F197" si="4">E134*60</f>
        <v>129.9999999999996</v>
      </c>
      <c r="G134">
        <f>VALUE(Calorimeter3[[#This Row],[Column2]])</f>
        <v>17.320714439992599</v>
      </c>
    </row>
    <row r="135" spans="1:7">
      <c r="A135" s="1" t="s">
        <v>935</v>
      </c>
      <c r="B135" s="1" t="s">
        <v>1195</v>
      </c>
      <c r="C135" s="1" t="s">
        <v>1169</v>
      </c>
      <c r="E135">
        <f>VALUE(Calorimeter3[[#This Row],[Column1]])</f>
        <v>2.18333333333333</v>
      </c>
      <c r="F135" s="70">
        <f t="shared" si="4"/>
        <v>130.9999999999998</v>
      </c>
      <c r="G135">
        <f>VALUE(Calorimeter3[[#This Row],[Column2]])</f>
        <v>17.205004022099502</v>
      </c>
    </row>
    <row r="136" spans="1:7">
      <c r="A136" s="1" t="s">
        <v>938</v>
      </c>
      <c r="B136" s="1" t="s">
        <v>1195</v>
      </c>
      <c r="C136" s="1" t="s">
        <v>1171</v>
      </c>
      <c r="E136">
        <f>VALUE(Calorimeter3[[#This Row],[Column1]])</f>
        <v>2.2000000000000002</v>
      </c>
      <c r="F136" s="70">
        <f t="shared" si="4"/>
        <v>132</v>
      </c>
      <c r="G136">
        <f>VALUE(Calorimeter3[[#This Row],[Column2]])</f>
        <v>17.205004022099502</v>
      </c>
    </row>
    <row r="137" spans="1:7">
      <c r="A137" s="1" t="s">
        <v>940</v>
      </c>
      <c r="B137" s="1" t="s">
        <v>1196</v>
      </c>
      <c r="C137" s="1" t="s">
        <v>1171</v>
      </c>
      <c r="E137">
        <f>VALUE(Calorimeter3[[#This Row],[Column1]])</f>
        <v>2.2166666666666601</v>
      </c>
      <c r="F137" s="70">
        <f t="shared" si="4"/>
        <v>132.9999999999996</v>
      </c>
      <c r="G137">
        <f>VALUE(Calorimeter3[[#This Row],[Column2]])</f>
        <v>17.1760535191016</v>
      </c>
    </row>
    <row r="138" spans="1:7">
      <c r="A138" s="1" t="s">
        <v>942</v>
      </c>
      <c r="B138" s="1" t="s">
        <v>1197</v>
      </c>
      <c r="C138" s="1" t="s">
        <v>405</v>
      </c>
      <c r="E138">
        <f>VALUE(Calorimeter3[[#This Row],[Column1]])</f>
        <v>2.2333333333333298</v>
      </c>
      <c r="F138" s="70">
        <f t="shared" si="4"/>
        <v>133.9999999999998</v>
      </c>
      <c r="G138">
        <f>VALUE(Calorimeter3[[#This Row],[Column2]])</f>
        <v>17.147093799030198</v>
      </c>
    </row>
    <row r="139" spans="1:7">
      <c r="A139" s="1" t="s">
        <v>944</v>
      </c>
      <c r="B139" s="1" t="s">
        <v>1198</v>
      </c>
      <c r="C139" s="1" t="s">
        <v>394</v>
      </c>
      <c r="E139">
        <f>VALUE(Calorimeter3[[#This Row],[Column1]])</f>
        <v>2.25</v>
      </c>
      <c r="F139" s="70">
        <f t="shared" si="4"/>
        <v>135</v>
      </c>
      <c r="G139">
        <f>VALUE(Calorimeter3[[#This Row],[Column2]])</f>
        <v>17.031162168502401</v>
      </c>
    </row>
    <row r="140" spans="1:7">
      <c r="A140" s="1" t="s">
        <v>947</v>
      </c>
      <c r="B140" s="1" t="s">
        <v>1199</v>
      </c>
      <c r="C140" s="1" t="s">
        <v>394</v>
      </c>
      <c r="E140">
        <f>VALUE(Calorimeter3[[#This Row],[Column1]])</f>
        <v>2.2666666666666599</v>
      </c>
      <c r="F140" s="70">
        <f t="shared" si="4"/>
        <v>135.9999999999996</v>
      </c>
      <c r="G140">
        <f>VALUE(Calorimeter3[[#This Row],[Column2]])</f>
        <v>17.089146591880802</v>
      </c>
    </row>
    <row r="141" spans="1:7">
      <c r="A141" s="1" t="s">
        <v>949</v>
      </c>
      <c r="B141" s="1" t="s">
        <v>1200</v>
      </c>
      <c r="C141" s="1" t="s">
        <v>1169</v>
      </c>
      <c r="E141">
        <f>VALUE(Calorimeter3[[#This Row],[Column1]])</f>
        <v>2.2833333333333301</v>
      </c>
      <c r="F141" s="70">
        <f t="shared" si="4"/>
        <v>136.9999999999998</v>
      </c>
      <c r="G141">
        <f>VALUE(Calorimeter3[[#This Row],[Column2]])</f>
        <v>17.060159046765801</v>
      </c>
    </row>
    <row r="142" spans="1:7">
      <c r="A142" s="1" t="s">
        <v>951</v>
      </c>
      <c r="B142" s="1" t="s">
        <v>1198</v>
      </c>
      <c r="C142" s="1" t="s">
        <v>1171</v>
      </c>
      <c r="E142">
        <f>VALUE(Calorimeter3[[#This Row],[Column1]])</f>
        <v>2.2999999999999998</v>
      </c>
      <c r="F142" s="70">
        <f t="shared" si="4"/>
        <v>138</v>
      </c>
      <c r="G142">
        <f>VALUE(Calorimeter3[[#This Row],[Column2]])</f>
        <v>17.031162168502401</v>
      </c>
    </row>
    <row r="143" spans="1:7">
      <c r="A143" s="1" t="s">
        <v>953</v>
      </c>
      <c r="B143" s="1" t="s">
        <v>1201</v>
      </c>
      <c r="C143" s="1" t="s">
        <v>1171</v>
      </c>
      <c r="E143">
        <f>VALUE(Calorimeter3[[#This Row],[Column1]])</f>
        <v>2.3166666666666602</v>
      </c>
      <c r="F143" s="70">
        <f t="shared" si="4"/>
        <v>138.9999999999996</v>
      </c>
      <c r="G143">
        <f>VALUE(Calorimeter3[[#This Row],[Column2]])</f>
        <v>16.973140295816801</v>
      </c>
    </row>
    <row r="144" spans="1:7">
      <c r="A144" s="1" t="s">
        <v>186</v>
      </c>
      <c r="B144" s="1" t="s">
        <v>1201</v>
      </c>
      <c r="C144" s="1" t="s">
        <v>1169</v>
      </c>
      <c r="E144">
        <f>VALUE(Calorimeter3[[#This Row],[Column1]])</f>
        <v>2.3333333333333299</v>
      </c>
      <c r="F144" s="70">
        <f t="shared" si="4"/>
        <v>139.9999999999998</v>
      </c>
      <c r="G144">
        <f>VALUE(Calorimeter3[[#This Row],[Column2]])</f>
        <v>16.973140295816801</v>
      </c>
    </row>
    <row r="145" spans="1:7">
      <c r="A145" s="1" t="s">
        <v>957</v>
      </c>
      <c r="B145" s="1" t="s">
        <v>1202</v>
      </c>
      <c r="C145" s="1" t="s">
        <v>1171</v>
      </c>
      <c r="E145">
        <f>VALUE(Calorimeter3[[#This Row],[Column1]])</f>
        <v>2.35</v>
      </c>
      <c r="F145" s="70">
        <f t="shared" si="4"/>
        <v>141</v>
      </c>
      <c r="G145">
        <f>VALUE(Calorimeter3[[#This Row],[Column2]])</f>
        <v>16.915080739809</v>
      </c>
    </row>
    <row r="146" spans="1:7">
      <c r="A146" s="1" t="s">
        <v>959</v>
      </c>
      <c r="B146" s="1" t="s">
        <v>1203</v>
      </c>
      <c r="C146" s="1" t="s">
        <v>394</v>
      </c>
      <c r="E146">
        <f>VALUE(Calorimeter3[[#This Row],[Column1]])</f>
        <v>2.36666666666666</v>
      </c>
      <c r="F146" s="70">
        <f t="shared" si="4"/>
        <v>141.9999999999996</v>
      </c>
      <c r="G146">
        <f>VALUE(Calorimeter3[[#This Row],[Column2]])</f>
        <v>16.886036757171698</v>
      </c>
    </row>
    <row r="147" spans="1:7">
      <c r="A147" s="1" t="s">
        <v>962</v>
      </c>
      <c r="B147" s="1" t="s">
        <v>1203</v>
      </c>
      <c r="C147" s="1" t="s">
        <v>1171</v>
      </c>
      <c r="E147">
        <f>VALUE(Calorimeter3[[#This Row],[Column1]])</f>
        <v>2.3833333333333302</v>
      </c>
      <c r="F147" s="70">
        <f t="shared" si="4"/>
        <v>142.9999999999998</v>
      </c>
      <c r="G147">
        <f>VALUE(Calorimeter3[[#This Row],[Column2]])</f>
        <v>16.886036757171698</v>
      </c>
    </row>
    <row r="148" spans="1:7">
      <c r="A148" s="1" t="s">
        <v>964</v>
      </c>
      <c r="B148" s="1" t="s">
        <v>1204</v>
      </c>
      <c r="C148" s="1" t="s">
        <v>1171</v>
      </c>
      <c r="E148">
        <f>VALUE(Calorimeter3[[#This Row],[Column1]])</f>
        <v>2.4</v>
      </c>
      <c r="F148" s="70">
        <f t="shared" si="4"/>
        <v>144</v>
      </c>
      <c r="G148">
        <f>VALUE(Calorimeter3[[#This Row],[Column2]])</f>
        <v>16.827920235335501</v>
      </c>
    </row>
    <row r="149" spans="1:7">
      <c r="A149" s="1" t="s">
        <v>966</v>
      </c>
      <c r="B149" s="1" t="s">
        <v>1205</v>
      </c>
      <c r="C149" s="1" t="s">
        <v>405</v>
      </c>
      <c r="E149">
        <f>VALUE(Calorimeter3[[#This Row],[Column1]])</f>
        <v>2.4166666666666599</v>
      </c>
      <c r="F149" s="70">
        <f t="shared" si="4"/>
        <v>144.9999999999996</v>
      </c>
      <c r="G149">
        <f>VALUE(Calorimeter3[[#This Row],[Column2]])</f>
        <v>16.8569832655201</v>
      </c>
    </row>
    <row r="150" spans="1:7">
      <c r="A150" s="1" t="s">
        <v>968</v>
      </c>
      <c r="B150" s="1" t="s">
        <v>1206</v>
      </c>
      <c r="C150" s="1" t="s">
        <v>1167</v>
      </c>
      <c r="E150">
        <f>VALUE(Calorimeter3[[#This Row],[Column1]])</f>
        <v>2.43333333333333</v>
      </c>
      <c r="F150" s="70">
        <f t="shared" si="4"/>
        <v>145.9999999999998</v>
      </c>
      <c r="G150">
        <f>VALUE(Calorimeter3[[#This Row],[Column2]])</f>
        <v>16.798847637039401</v>
      </c>
    </row>
    <row r="151" spans="1:7">
      <c r="A151" s="1" t="s">
        <v>971</v>
      </c>
      <c r="B151" s="1" t="s">
        <v>1207</v>
      </c>
      <c r="C151" s="1" t="s">
        <v>394</v>
      </c>
      <c r="E151">
        <f>VALUE(Calorimeter3[[#This Row],[Column1]])</f>
        <v>2.4500000000000002</v>
      </c>
      <c r="F151" s="70">
        <f t="shared" si="4"/>
        <v>147</v>
      </c>
      <c r="G151">
        <f>VALUE(Calorimeter3[[#This Row],[Column2]])</f>
        <v>16.769765440992799</v>
      </c>
    </row>
    <row r="152" spans="1:7">
      <c r="A152" s="1" t="s">
        <v>973</v>
      </c>
      <c r="B152" s="1" t="s">
        <v>1204</v>
      </c>
      <c r="C152" s="1" t="s">
        <v>1171</v>
      </c>
      <c r="E152">
        <f>VALUE(Calorimeter3[[#This Row],[Column1]])</f>
        <v>2.4666666666666601</v>
      </c>
      <c r="F152" s="70">
        <f t="shared" si="4"/>
        <v>147.9999999999996</v>
      </c>
      <c r="G152">
        <f>VALUE(Calorimeter3[[#This Row],[Column2]])</f>
        <v>16.827920235335501</v>
      </c>
    </row>
    <row r="153" spans="1:7">
      <c r="A153" s="1" t="s">
        <v>976</v>
      </c>
      <c r="B153" s="1" t="s">
        <v>1208</v>
      </c>
      <c r="C153" s="1" t="s">
        <v>394</v>
      </c>
      <c r="E153">
        <f>VALUE(Calorimeter3[[#This Row],[Column1]])</f>
        <v>2.4833333333333298</v>
      </c>
      <c r="F153" s="70">
        <f t="shared" si="4"/>
        <v>148.9999999999998</v>
      </c>
      <c r="G153">
        <f>VALUE(Calorimeter3[[#This Row],[Column2]])</f>
        <v>16.711572136790998</v>
      </c>
    </row>
    <row r="154" spans="1:7">
      <c r="A154" s="1" t="s">
        <v>188</v>
      </c>
      <c r="B154" s="1" t="s">
        <v>1209</v>
      </c>
      <c r="C154" s="1" t="s">
        <v>1169</v>
      </c>
      <c r="E154">
        <f>VALUE(Calorimeter3[[#This Row],[Column1]])</f>
        <v>2.5</v>
      </c>
      <c r="F154" s="70">
        <f t="shared" si="4"/>
        <v>150</v>
      </c>
      <c r="G154">
        <f>VALUE(Calorimeter3[[#This Row],[Column2]])</f>
        <v>16.653340084406601</v>
      </c>
    </row>
    <row r="155" spans="1:7">
      <c r="A155" s="1" t="s">
        <v>979</v>
      </c>
      <c r="B155" s="1" t="s">
        <v>1208</v>
      </c>
      <c r="C155" s="1" t="s">
        <v>1169</v>
      </c>
      <c r="E155">
        <f>VALUE(Calorimeter3[[#This Row],[Column1]])</f>
        <v>2.5166666666666599</v>
      </c>
      <c r="F155" s="70">
        <f t="shared" si="4"/>
        <v>150.9999999999996</v>
      </c>
      <c r="G155">
        <f>VALUE(Calorimeter3[[#This Row],[Column2]])</f>
        <v>16.711572136790998</v>
      </c>
    </row>
    <row r="156" spans="1:7">
      <c r="A156" s="1" t="s">
        <v>982</v>
      </c>
      <c r="B156" s="1" t="s">
        <v>1209</v>
      </c>
      <c r="C156" s="1" t="s">
        <v>1169</v>
      </c>
      <c r="E156">
        <f>VALUE(Calorimeter3[[#This Row],[Column1]])</f>
        <v>2.5333333333333301</v>
      </c>
      <c r="F156" s="70">
        <f t="shared" si="4"/>
        <v>151.9999999999998</v>
      </c>
      <c r="G156">
        <f>VALUE(Calorimeter3[[#This Row],[Column2]])</f>
        <v>16.653340084406601</v>
      </c>
    </row>
    <row r="157" spans="1:7">
      <c r="A157" s="1" t="s">
        <v>984</v>
      </c>
      <c r="B157" s="1" t="s">
        <v>1209</v>
      </c>
      <c r="C157" s="1" t="s">
        <v>394</v>
      </c>
      <c r="E157">
        <f>VALUE(Calorimeter3[[#This Row],[Column1]])</f>
        <v>2.5499999999999998</v>
      </c>
      <c r="F157" s="70">
        <f t="shared" si="4"/>
        <v>153</v>
      </c>
      <c r="G157">
        <f>VALUE(Calorimeter3[[#This Row],[Column2]])</f>
        <v>16.653340084406601</v>
      </c>
    </row>
    <row r="158" spans="1:7">
      <c r="A158" s="1" t="s">
        <v>987</v>
      </c>
      <c r="B158" s="1" t="s">
        <v>1210</v>
      </c>
      <c r="C158" s="1" t="s">
        <v>1171</v>
      </c>
      <c r="E158">
        <f>VALUE(Calorimeter3[[#This Row],[Column1]])</f>
        <v>2.5666666666666602</v>
      </c>
      <c r="F158" s="70">
        <f t="shared" si="4"/>
        <v>153.9999999999996</v>
      </c>
      <c r="G158">
        <f>VALUE(Calorimeter3[[#This Row],[Column2]])</f>
        <v>16.5950690445374</v>
      </c>
    </row>
    <row r="159" spans="1:7">
      <c r="A159" s="1" t="s">
        <v>990</v>
      </c>
      <c r="B159" s="1" t="s">
        <v>1210</v>
      </c>
      <c r="C159" s="1" t="s">
        <v>1169</v>
      </c>
      <c r="E159">
        <f>VALUE(Calorimeter3[[#This Row],[Column1]])</f>
        <v>2.5833333333333299</v>
      </c>
      <c r="F159" s="70">
        <f t="shared" si="4"/>
        <v>154.9999999999998</v>
      </c>
      <c r="G159">
        <f>VALUE(Calorimeter3[[#This Row],[Column2]])</f>
        <v>16.5950690445374</v>
      </c>
    </row>
    <row r="160" spans="1:7">
      <c r="A160" s="1" t="s">
        <v>992</v>
      </c>
      <c r="B160" s="1" t="s">
        <v>1211</v>
      </c>
      <c r="C160" s="1" t="s">
        <v>1169</v>
      </c>
      <c r="E160">
        <f>VALUE(Calorimeter3[[#This Row],[Column1]])</f>
        <v>2.6</v>
      </c>
      <c r="F160" s="70">
        <f t="shared" si="4"/>
        <v>156</v>
      </c>
      <c r="G160">
        <f>VALUE(Calorimeter3[[#This Row],[Column2]])</f>
        <v>16.624209452902502</v>
      </c>
    </row>
    <row r="161" spans="1:7">
      <c r="A161" s="1" t="s">
        <v>994</v>
      </c>
      <c r="B161" s="1" t="s">
        <v>1210</v>
      </c>
      <c r="C161" s="1" t="s">
        <v>1212</v>
      </c>
      <c r="E161">
        <f>VALUE(Calorimeter3[[#This Row],[Column1]])</f>
        <v>2.61666666666666</v>
      </c>
      <c r="F161" s="70">
        <f t="shared" si="4"/>
        <v>156.9999999999996</v>
      </c>
      <c r="G161">
        <f>VALUE(Calorimeter3[[#This Row],[Column2]])</f>
        <v>16.5950690445374</v>
      </c>
    </row>
    <row r="162" spans="1:7">
      <c r="A162" s="1" t="s">
        <v>996</v>
      </c>
      <c r="B162" s="1" t="s">
        <v>1210</v>
      </c>
      <c r="C162" s="1" t="s">
        <v>394</v>
      </c>
      <c r="E162">
        <f>VALUE(Calorimeter3[[#This Row],[Column1]])</f>
        <v>2.6333333333333302</v>
      </c>
      <c r="F162" s="70">
        <f t="shared" si="4"/>
        <v>157.9999999999998</v>
      </c>
      <c r="G162">
        <f>VALUE(Calorimeter3[[#This Row],[Column2]])</f>
        <v>16.5950690445374</v>
      </c>
    </row>
    <row r="163" spans="1:7">
      <c r="A163" s="1" t="s">
        <v>998</v>
      </c>
      <c r="B163" s="1" t="s">
        <v>1213</v>
      </c>
      <c r="C163" s="1" t="s">
        <v>1171</v>
      </c>
      <c r="E163">
        <f>VALUE(Calorimeter3[[#This Row],[Column1]])</f>
        <v>2.65</v>
      </c>
      <c r="F163" s="70">
        <f t="shared" si="4"/>
        <v>159</v>
      </c>
      <c r="G163">
        <f>VALUE(Calorimeter3[[#This Row],[Column2]])</f>
        <v>16.565918829244499</v>
      </c>
    </row>
    <row r="164" spans="1:7">
      <c r="A164" s="1" t="s">
        <v>190</v>
      </c>
      <c r="B164" s="1" t="s">
        <v>1214</v>
      </c>
      <c r="C164" s="1" t="s">
        <v>1169</v>
      </c>
      <c r="E164">
        <f>VALUE(Calorimeter3[[#This Row],[Column1]])</f>
        <v>2.6666666666666599</v>
      </c>
      <c r="F164" s="70">
        <f t="shared" si="4"/>
        <v>159.9999999999996</v>
      </c>
      <c r="G164">
        <f>VALUE(Calorimeter3[[#This Row],[Column2]])</f>
        <v>16.4492192952737</v>
      </c>
    </row>
    <row r="165" spans="1:7">
      <c r="A165" s="1" t="s">
        <v>1001</v>
      </c>
      <c r="B165" s="1" t="s">
        <v>1215</v>
      </c>
      <c r="C165" s="1" t="s">
        <v>1167</v>
      </c>
      <c r="E165">
        <f>VALUE(Calorimeter3[[#This Row],[Column1]])</f>
        <v>2.68333333333333</v>
      </c>
      <c r="F165" s="70">
        <f t="shared" si="4"/>
        <v>160.9999999999998</v>
      </c>
      <c r="G165">
        <f>VALUE(Calorimeter3[[#This Row],[Column2]])</f>
        <v>16.507588857296</v>
      </c>
    </row>
    <row r="166" spans="1:7">
      <c r="A166" s="1" t="s">
        <v>1005</v>
      </c>
      <c r="B166" s="1" t="s">
        <v>1215</v>
      </c>
      <c r="C166" s="1" t="s">
        <v>1169</v>
      </c>
      <c r="E166">
        <f>VALUE(Calorimeter3[[#This Row],[Column1]])</f>
        <v>2.7</v>
      </c>
      <c r="F166" s="70">
        <f t="shared" si="4"/>
        <v>162</v>
      </c>
      <c r="G166">
        <f>VALUE(Calorimeter3[[#This Row],[Column2]])</f>
        <v>16.507588857296</v>
      </c>
    </row>
    <row r="167" spans="1:7">
      <c r="A167" s="1" t="s">
        <v>1007</v>
      </c>
      <c r="B167" s="1" t="s">
        <v>1216</v>
      </c>
      <c r="C167" s="1" t="s">
        <v>1171</v>
      </c>
      <c r="E167">
        <f>VALUE(Calorimeter3[[#This Row],[Column1]])</f>
        <v>2.7166666666666601</v>
      </c>
      <c r="F167" s="70">
        <f t="shared" si="4"/>
        <v>162.9999999999996</v>
      </c>
      <c r="G167">
        <f>VALUE(Calorimeter3[[#This Row],[Column2]])</f>
        <v>16.536758776894501</v>
      </c>
    </row>
    <row r="168" spans="1:7">
      <c r="A168" s="1" t="s">
        <v>1009</v>
      </c>
      <c r="B168" s="1" t="s">
        <v>1215</v>
      </c>
      <c r="C168" s="1" t="s">
        <v>1169</v>
      </c>
      <c r="E168">
        <f>VALUE(Calorimeter3[[#This Row],[Column1]])</f>
        <v>2.7333333333333298</v>
      </c>
      <c r="F168" s="70">
        <f t="shared" si="4"/>
        <v>163.9999999999998</v>
      </c>
      <c r="G168">
        <f>VALUE(Calorimeter3[[#This Row],[Column2]])</f>
        <v>16.507588857296</v>
      </c>
    </row>
    <row r="169" spans="1:7">
      <c r="A169" s="1" t="s">
        <v>1011</v>
      </c>
      <c r="B169" s="1" t="s">
        <v>1217</v>
      </c>
      <c r="C169" s="1" t="s">
        <v>1169</v>
      </c>
      <c r="E169">
        <f>VALUE(Calorimeter3[[#This Row],[Column1]])</f>
        <v>2.75</v>
      </c>
      <c r="F169" s="70">
        <f t="shared" si="4"/>
        <v>165</v>
      </c>
      <c r="G169">
        <f>VALUE(Calorimeter3[[#This Row],[Column2]])</f>
        <v>16.420019592152499</v>
      </c>
    </row>
    <row r="170" spans="1:7">
      <c r="A170" s="1" t="s">
        <v>1014</v>
      </c>
      <c r="B170" s="1" t="s">
        <v>1218</v>
      </c>
      <c r="C170" s="1" t="s">
        <v>394</v>
      </c>
      <c r="E170">
        <f>VALUE(Calorimeter3[[#This Row],[Column1]])</f>
        <v>2.7666666666666599</v>
      </c>
      <c r="F170" s="70">
        <f t="shared" si="4"/>
        <v>165.9999999999996</v>
      </c>
      <c r="G170">
        <f>VALUE(Calorimeter3[[#This Row],[Column2]])</f>
        <v>16.3323604288328</v>
      </c>
    </row>
    <row r="171" spans="1:7">
      <c r="A171" s="1" t="s">
        <v>1016</v>
      </c>
      <c r="B171" s="1" t="s">
        <v>1219</v>
      </c>
      <c r="C171" s="1" t="s">
        <v>1167</v>
      </c>
      <c r="E171">
        <f>VALUE(Calorimeter3[[#This Row],[Column1]])</f>
        <v>2.7833333333333301</v>
      </c>
      <c r="F171" s="70">
        <f t="shared" si="4"/>
        <v>166.9999999999998</v>
      </c>
      <c r="G171">
        <f>VALUE(Calorimeter3[[#This Row],[Column2]])</f>
        <v>16.361590189471301</v>
      </c>
    </row>
    <row r="172" spans="1:7">
      <c r="A172" s="1" t="s">
        <v>1018</v>
      </c>
      <c r="B172" s="1" t="s">
        <v>1219</v>
      </c>
      <c r="C172" s="1" t="s">
        <v>1171</v>
      </c>
      <c r="E172">
        <f>VALUE(Calorimeter3[[#This Row],[Column1]])</f>
        <v>2.8</v>
      </c>
      <c r="F172" s="70">
        <f t="shared" si="4"/>
        <v>168</v>
      </c>
      <c r="G172">
        <f>VALUE(Calorimeter3[[#This Row],[Column2]])</f>
        <v>16.361590189471301</v>
      </c>
    </row>
    <row r="173" spans="1:7">
      <c r="A173" s="1" t="s">
        <v>1020</v>
      </c>
      <c r="B173" s="1" t="s">
        <v>1220</v>
      </c>
      <c r="C173" s="1" t="s">
        <v>1167</v>
      </c>
      <c r="E173">
        <f>VALUE(Calorimeter3[[#This Row],[Column1]])</f>
        <v>2.8166666666666602</v>
      </c>
      <c r="F173" s="70">
        <f t="shared" si="4"/>
        <v>168.9999999999996</v>
      </c>
      <c r="G173">
        <f>VALUE(Calorimeter3[[#This Row],[Column2]])</f>
        <v>16.3031205878364</v>
      </c>
    </row>
    <row r="174" spans="1:7">
      <c r="A174" s="1" t="s">
        <v>192</v>
      </c>
      <c r="B174" s="1" t="s">
        <v>1221</v>
      </c>
      <c r="C174" s="1" t="s">
        <v>1171</v>
      </c>
      <c r="E174">
        <f>VALUE(Calorimeter3[[#This Row],[Column1]])</f>
        <v>2.8333333333333299</v>
      </c>
      <c r="F174" s="70">
        <f t="shared" si="4"/>
        <v>169.9999999999998</v>
      </c>
      <c r="G174">
        <f>VALUE(Calorimeter3[[#This Row],[Column2]])</f>
        <v>16.390809900387399</v>
      </c>
    </row>
    <row r="175" spans="1:7">
      <c r="A175" s="1" t="s">
        <v>1023</v>
      </c>
      <c r="B175" s="1" t="s">
        <v>1220</v>
      </c>
      <c r="C175" s="1" t="s">
        <v>1167</v>
      </c>
      <c r="E175">
        <f>VALUE(Calorimeter3[[#This Row],[Column1]])</f>
        <v>2.85</v>
      </c>
      <c r="F175" s="70">
        <f t="shared" si="4"/>
        <v>171</v>
      </c>
      <c r="G175">
        <f>VALUE(Calorimeter3[[#This Row],[Column2]])</f>
        <v>16.3031205878364</v>
      </c>
    </row>
    <row r="176" spans="1:7">
      <c r="A176" s="1" t="s">
        <v>1025</v>
      </c>
      <c r="B176" s="1" t="s">
        <v>1220</v>
      </c>
      <c r="C176" s="1" t="s">
        <v>1169</v>
      </c>
      <c r="E176">
        <f>VALUE(Calorimeter3[[#This Row],[Column1]])</f>
        <v>2.86666666666666</v>
      </c>
      <c r="F176" s="70">
        <f t="shared" si="4"/>
        <v>171.9999999999996</v>
      </c>
      <c r="G176">
        <f>VALUE(Calorimeter3[[#This Row],[Column2]])</f>
        <v>16.3031205878364</v>
      </c>
    </row>
    <row r="177" spans="1:7">
      <c r="A177" s="1" t="s">
        <v>1027</v>
      </c>
      <c r="B177" s="1" t="s">
        <v>1222</v>
      </c>
      <c r="C177" s="1" t="s">
        <v>394</v>
      </c>
      <c r="E177">
        <f>VALUE(Calorimeter3[[#This Row],[Column1]])</f>
        <v>2.8833333333333302</v>
      </c>
      <c r="F177" s="70">
        <f t="shared" si="4"/>
        <v>172.9999999999998</v>
      </c>
      <c r="G177">
        <f>VALUE(Calorimeter3[[#This Row],[Column2]])</f>
        <v>16.2153402753781</v>
      </c>
    </row>
    <row r="178" spans="1:7">
      <c r="A178" s="1" t="s">
        <v>1029</v>
      </c>
      <c r="B178" s="1" t="s">
        <v>1223</v>
      </c>
      <c r="C178" s="1" t="s">
        <v>394</v>
      </c>
      <c r="E178">
        <f>VALUE(Calorimeter3[[#This Row],[Column1]])</f>
        <v>2.9</v>
      </c>
      <c r="F178" s="70">
        <f t="shared" si="4"/>
        <v>174</v>
      </c>
      <c r="G178">
        <f>VALUE(Calorimeter3[[#This Row],[Column2]])</f>
        <v>16.244610541906098</v>
      </c>
    </row>
    <row r="179" spans="1:7">
      <c r="A179" s="1" t="s">
        <v>1031</v>
      </c>
      <c r="B179" s="1" t="s">
        <v>1218</v>
      </c>
      <c r="C179" s="1" t="s">
        <v>1169</v>
      </c>
      <c r="E179">
        <f>VALUE(Calorimeter3[[#This Row],[Column1]])</f>
        <v>2.9166666666666599</v>
      </c>
      <c r="F179" s="70">
        <f t="shared" si="4"/>
        <v>174.9999999999996</v>
      </c>
      <c r="G179">
        <f>VALUE(Calorimeter3[[#This Row],[Column2]])</f>
        <v>16.3323604288328</v>
      </c>
    </row>
    <row r="180" spans="1:7">
      <c r="A180" s="1" t="s">
        <v>1033</v>
      </c>
      <c r="B180" s="1" t="s">
        <v>1224</v>
      </c>
      <c r="C180" s="1" t="s">
        <v>1169</v>
      </c>
      <c r="E180">
        <f>VALUE(Calorimeter3[[#This Row],[Column1]])</f>
        <v>2.93333333333333</v>
      </c>
      <c r="F180" s="70">
        <f t="shared" si="4"/>
        <v>175.9999999999998</v>
      </c>
      <c r="G180">
        <f>VALUE(Calorimeter3[[#This Row],[Column2]])</f>
        <v>16.273870635782401</v>
      </c>
    </row>
    <row r="181" spans="1:7">
      <c r="A181" s="1" t="s">
        <v>1035</v>
      </c>
      <c r="B181" s="1" t="s">
        <v>1223</v>
      </c>
      <c r="C181" s="1" t="s">
        <v>1167</v>
      </c>
      <c r="E181">
        <f>VALUE(Calorimeter3[[#This Row],[Column1]])</f>
        <v>2.95</v>
      </c>
      <c r="F181" s="70">
        <f t="shared" si="4"/>
        <v>177</v>
      </c>
      <c r="G181">
        <f>VALUE(Calorimeter3[[#This Row],[Column2]])</f>
        <v>16.244610541906098</v>
      </c>
    </row>
    <row r="182" spans="1:7">
      <c r="A182" s="1" t="s">
        <v>1037</v>
      </c>
      <c r="B182" s="1" t="s">
        <v>1225</v>
      </c>
      <c r="C182" s="1" t="s">
        <v>394</v>
      </c>
      <c r="E182">
        <f>VALUE(Calorimeter3[[#This Row],[Column1]])</f>
        <v>2.9666666666666601</v>
      </c>
      <c r="F182" s="70">
        <f t="shared" si="4"/>
        <v>177.9999999999996</v>
      </c>
      <c r="G182">
        <f>VALUE(Calorimeter3[[#This Row],[Column2]])</f>
        <v>16.186059805303501</v>
      </c>
    </row>
    <row r="183" spans="1:7">
      <c r="A183" s="1" t="s">
        <v>1039</v>
      </c>
      <c r="B183" s="1" t="s">
        <v>1226</v>
      </c>
      <c r="C183" s="1" t="s">
        <v>394</v>
      </c>
      <c r="E183">
        <f>VALUE(Calorimeter3[[#This Row],[Column1]])</f>
        <v>2.9833333333333298</v>
      </c>
      <c r="F183" s="70">
        <f t="shared" si="4"/>
        <v>178.9999999999998</v>
      </c>
      <c r="G183">
        <f>VALUE(Calorimeter3[[#This Row],[Column2]])</f>
        <v>16.127468130608399</v>
      </c>
    </row>
    <row r="184" spans="1:7">
      <c r="A184" s="1" t="s">
        <v>11</v>
      </c>
      <c r="B184" s="1" t="s">
        <v>1226</v>
      </c>
      <c r="C184" s="1" t="s">
        <v>1169</v>
      </c>
      <c r="E184">
        <f>VALUE(Calorimeter3[[#This Row],[Column1]])</f>
        <v>3</v>
      </c>
      <c r="F184" s="70">
        <f t="shared" si="4"/>
        <v>180</v>
      </c>
      <c r="G184">
        <f>VALUE(Calorimeter3[[#This Row],[Column2]])</f>
        <v>16.127468130608399</v>
      </c>
    </row>
    <row r="185" spans="1:7">
      <c r="A185" s="1" t="s">
        <v>1042</v>
      </c>
      <c r="B185" s="1" t="s">
        <v>1225</v>
      </c>
      <c r="C185" s="1" t="s">
        <v>1169</v>
      </c>
      <c r="E185">
        <f>VALUE(Calorimeter3[[#This Row],[Column1]])</f>
        <v>3.0166666666666599</v>
      </c>
      <c r="F185" s="70">
        <f t="shared" si="4"/>
        <v>180.9999999999996</v>
      </c>
      <c r="G185">
        <f>VALUE(Calorimeter3[[#This Row],[Column2]])</f>
        <v>16.186059805303501</v>
      </c>
    </row>
    <row r="186" spans="1:7">
      <c r="A186" s="1" t="s">
        <v>1045</v>
      </c>
      <c r="B186" s="1" t="s">
        <v>1225</v>
      </c>
      <c r="C186" s="1" t="s">
        <v>1169</v>
      </c>
      <c r="E186">
        <f>VALUE(Calorimeter3[[#This Row],[Column1]])</f>
        <v>3.0333333333333301</v>
      </c>
      <c r="F186" s="70">
        <f t="shared" si="4"/>
        <v>181.9999999999998</v>
      </c>
      <c r="G186">
        <f>VALUE(Calorimeter3[[#This Row],[Column2]])</f>
        <v>16.186059805303501</v>
      </c>
    </row>
    <row r="187" spans="1:7">
      <c r="A187" s="1" t="s">
        <v>1047</v>
      </c>
      <c r="B187" s="1" t="s">
        <v>1226</v>
      </c>
      <c r="C187" s="1" t="s">
        <v>394</v>
      </c>
      <c r="E187">
        <f>VALUE(Calorimeter3[[#This Row],[Column1]])</f>
        <v>3.05</v>
      </c>
      <c r="F187" s="70">
        <f t="shared" si="4"/>
        <v>183</v>
      </c>
      <c r="G187">
        <f>VALUE(Calorimeter3[[#This Row],[Column2]])</f>
        <v>16.127468130608399</v>
      </c>
    </row>
    <row r="188" spans="1:7">
      <c r="A188" s="1" t="s">
        <v>1049</v>
      </c>
      <c r="B188" s="1" t="s">
        <v>1226</v>
      </c>
      <c r="C188" s="1" t="s">
        <v>1167</v>
      </c>
      <c r="E188">
        <f>VALUE(Calorimeter3[[#This Row],[Column1]])</f>
        <v>3.0666666666666602</v>
      </c>
      <c r="F188" s="70">
        <f t="shared" si="4"/>
        <v>183.9999999999996</v>
      </c>
      <c r="G188">
        <f>VALUE(Calorimeter3[[#This Row],[Column2]])</f>
        <v>16.127468130608399</v>
      </c>
    </row>
    <row r="189" spans="1:7">
      <c r="A189" s="1" t="s">
        <v>1053</v>
      </c>
      <c r="B189" s="1" t="s">
        <v>1227</v>
      </c>
      <c r="C189" s="1" t="s">
        <v>394</v>
      </c>
      <c r="E189">
        <f>VALUE(Calorimeter3[[#This Row],[Column1]])</f>
        <v>3.0833333333333299</v>
      </c>
      <c r="F189" s="70">
        <f t="shared" si="4"/>
        <v>184.9999999999998</v>
      </c>
      <c r="G189">
        <f>VALUE(Calorimeter3[[#This Row],[Column2]])</f>
        <v>16.098156863869999</v>
      </c>
    </row>
    <row r="190" spans="1:7">
      <c r="A190" s="1" t="s">
        <v>1055</v>
      </c>
      <c r="B190" s="1" t="s">
        <v>1228</v>
      </c>
      <c r="C190" s="1" t="s">
        <v>394</v>
      </c>
      <c r="E190">
        <f>VALUE(Calorimeter3[[#This Row],[Column1]])</f>
        <v>3.1</v>
      </c>
      <c r="F190" s="70">
        <f t="shared" si="4"/>
        <v>186</v>
      </c>
      <c r="G190">
        <f>VALUE(Calorimeter3[[#This Row],[Column2]])</f>
        <v>16.0395033158199</v>
      </c>
    </row>
    <row r="191" spans="1:7">
      <c r="A191" s="1" t="s">
        <v>1057</v>
      </c>
      <c r="B191" s="1" t="s">
        <v>1229</v>
      </c>
      <c r="C191" s="1" t="s">
        <v>1167</v>
      </c>
      <c r="E191">
        <f>VALUE(Calorimeter3[[#This Row],[Column1]])</f>
        <v>3.11666666666666</v>
      </c>
      <c r="F191" s="70">
        <f t="shared" si="4"/>
        <v>186.9999999999996</v>
      </c>
      <c r="G191">
        <f>VALUE(Calorimeter3[[#This Row],[Column2]])</f>
        <v>16.010160971992001</v>
      </c>
    </row>
    <row r="192" spans="1:7">
      <c r="A192" s="1" t="s">
        <v>1059</v>
      </c>
      <c r="B192" s="1" t="s">
        <v>1230</v>
      </c>
      <c r="C192" s="1" t="s">
        <v>1169</v>
      </c>
      <c r="E192">
        <f>VALUE(Calorimeter3[[#This Row],[Column1]])</f>
        <v>3.1333333333333302</v>
      </c>
      <c r="F192" s="70">
        <f t="shared" si="4"/>
        <v>187.9999999999998</v>
      </c>
      <c r="G192">
        <f>VALUE(Calorimeter3[[#This Row],[Column2]])</f>
        <v>16.0688352693487</v>
      </c>
    </row>
    <row r="193" spans="1:7">
      <c r="A193" s="1" t="s">
        <v>1061</v>
      </c>
      <c r="B193" s="1" t="s">
        <v>1226</v>
      </c>
      <c r="C193" s="1" t="s">
        <v>394</v>
      </c>
      <c r="E193">
        <f>VALUE(Calorimeter3[[#This Row],[Column1]])</f>
        <v>3.15</v>
      </c>
      <c r="F193" s="70">
        <f t="shared" si="4"/>
        <v>189</v>
      </c>
      <c r="G193">
        <f>VALUE(Calorimeter3[[#This Row],[Column2]])</f>
        <v>16.127468130608399</v>
      </c>
    </row>
    <row r="194" spans="1:7">
      <c r="A194" s="1" t="s">
        <v>195</v>
      </c>
      <c r="B194" s="1" t="s">
        <v>1230</v>
      </c>
      <c r="C194" s="1" t="s">
        <v>1169</v>
      </c>
      <c r="E194">
        <f>VALUE(Calorimeter3[[#This Row],[Column1]])</f>
        <v>3.1666666666666599</v>
      </c>
      <c r="F194" s="70">
        <f t="shared" si="4"/>
        <v>189.9999999999996</v>
      </c>
      <c r="G194">
        <f>VALUE(Calorimeter3[[#This Row],[Column2]])</f>
        <v>16.0688352693487</v>
      </c>
    </row>
    <row r="195" spans="1:7">
      <c r="A195" s="1" t="s">
        <v>1065</v>
      </c>
      <c r="B195" s="1" t="s">
        <v>1227</v>
      </c>
      <c r="C195" s="1" t="s">
        <v>394</v>
      </c>
      <c r="E195">
        <f>VALUE(Calorimeter3[[#This Row],[Column1]])</f>
        <v>3.18333333333333</v>
      </c>
      <c r="F195" s="70">
        <f t="shared" si="4"/>
        <v>190.9999999999998</v>
      </c>
      <c r="G195">
        <f>VALUE(Calorimeter3[[#This Row],[Column2]])</f>
        <v>16.098156863869999</v>
      </c>
    </row>
    <row r="196" spans="1:7">
      <c r="A196" s="1" t="s">
        <v>1068</v>
      </c>
      <c r="B196" s="1" t="s">
        <v>1228</v>
      </c>
      <c r="C196" s="1" t="s">
        <v>1167</v>
      </c>
      <c r="E196">
        <f>VALUE(Calorimeter3[[#This Row],[Column1]])</f>
        <v>3.2</v>
      </c>
      <c r="F196" s="70">
        <f t="shared" si="4"/>
        <v>192</v>
      </c>
      <c r="G196">
        <f>VALUE(Calorimeter3[[#This Row],[Column2]])</f>
        <v>16.0395033158199</v>
      </c>
    </row>
    <row r="197" spans="1:7">
      <c r="A197" s="1" t="s">
        <v>1070</v>
      </c>
      <c r="B197" s="1" t="s">
        <v>1231</v>
      </c>
      <c r="C197" s="1" t="s">
        <v>394</v>
      </c>
      <c r="E197">
        <f>VALUE(Calorimeter3[[#This Row],[Column1]])</f>
        <v>3.2166666666666601</v>
      </c>
      <c r="F197" s="70">
        <f t="shared" si="4"/>
        <v>192.9999999999996</v>
      </c>
      <c r="G197">
        <f>VALUE(Calorimeter3[[#This Row],[Column2]])</f>
        <v>15.9808082065063</v>
      </c>
    </row>
    <row r="198" spans="1:7">
      <c r="A198" s="1" t="s">
        <v>1072</v>
      </c>
      <c r="B198" s="1" t="s">
        <v>1228</v>
      </c>
      <c r="C198" s="1" t="s">
        <v>1167</v>
      </c>
      <c r="E198">
        <f>VALUE(Calorimeter3[[#This Row],[Column1]])</f>
        <v>3.2333333333333298</v>
      </c>
      <c r="F198" s="70">
        <f t="shared" ref="F198:F261" si="5">E198*60</f>
        <v>193.9999999999998</v>
      </c>
      <c r="G198">
        <f>VALUE(Calorimeter3[[#This Row],[Column2]])</f>
        <v>16.0395033158199</v>
      </c>
    </row>
    <row r="199" spans="1:7">
      <c r="A199" s="1" t="s">
        <v>1074</v>
      </c>
      <c r="B199" s="1" t="s">
        <v>1228</v>
      </c>
      <c r="C199" s="1" t="s">
        <v>1169</v>
      </c>
      <c r="E199">
        <f>VALUE(Calorimeter3[[#This Row],[Column1]])</f>
        <v>3.25</v>
      </c>
      <c r="F199" s="70">
        <f t="shared" si="5"/>
        <v>195</v>
      </c>
      <c r="G199">
        <f>VALUE(Calorimeter3[[#This Row],[Column2]])</f>
        <v>16.0395033158199</v>
      </c>
    </row>
    <row r="200" spans="1:7">
      <c r="A200" s="1" t="s">
        <v>1076</v>
      </c>
      <c r="B200" s="1" t="s">
        <v>1232</v>
      </c>
      <c r="C200" s="1" t="s">
        <v>1167</v>
      </c>
      <c r="E200">
        <f>VALUE(Calorimeter3[[#This Row],[Column1]])</f>
        <v>3.2666666666666599</v>
      </c>
      <c r="F200" s="70">
        <f t="shared" si="5"/>
        <v>195.9999999999996</v>
      </c>
      <c r="G200">
        <f>VALUE(Calorimeter3[[#This Row],[Column2]])</f>
        <v>15.951444987936901</v>
      </c>
    </row>
    <row r="201" spans="1:7">
      <c r="A201" s="1" t="s">
        <v>1079</v>
      </c>
      <c r="B201" s="1" t="s">
        <v>1229</v>
      </c>
      <c r="C201" s="1" t="s">
        <v>1169</v>
      </c>
      <c r="E201">
        <f>VALUE(Calorimeter3[[#This Row],[Column1]])</f>
        <v>3.2833333333333301</v>
      </c>
      <c r="F201" s="70">
        <f t="shared" si="5"/>
        <v>196.9999999999998</v>
      </c>
      <c r="G201">
        <f>VALUE(Calorimeter3[[#This Row],[Column2]])</f>
        <v>16.010160971992001</v>
      </c>
    </row>
    <row r="202" spans="1:7">
      <c r="A202" s="1" t="s">
        <v>1081</v>
      </c>
      <c r="B202" s="1" t="s">
        <v>1232</v>
      </c>
      <c r="C202" s="1" t="s">
        <v>1169</v>
      </c>
      <c r="E202">
        <f>VALUE(Calorimeter3[[#This Row],[Column1]])</f>
        <v>3.3</v>
      </c>
      <c r="F202" s="70">
        <f t="shared" si="5"/>
        <v>198</v>
      </c>
      <c r="G202">
        <f>VALUE(Calorimeter3[[#This Row],[Column2]])</f>
        <v>15.951444987936901</v>
      </c>
    </row>
    <row r="203" spans="1:7">
      <c r="A203" s="1" t="s">
        <v>1083</v>
      </c>
      <c r="B203" s="1" t="s">
        <v>1233</v>
      </c>
      <c r="C203" s="1" t="s">
        <v>1167</v>
      </c>
      <c r="E203">
        <f>VALUE(Calorimeter3[[#This Row],[Column1]])</f>
        <v>3.3166666666666602</v>
      </c>
      <c r="F203" s="70">
        <f t="shared" si="5"/>
        <v>198.9999999999996</v>
      </c>
      <c r="G203">
        <f>VALUE(Calorimeter3[[#This Row],[Column2]])</f>
        <v>15.892687065504701</v>
      </c>
    </row>
    <row r="204" spans="1:7">
      <c r="A204" s="1" t="s">
        <v>197</v>
      </c>
      <c r="B204" s="1" t="s">
        <v>1231</v>
      </c>
      <c r="C204" s="1" t="s">
        <v>1171</v>
      </c>
      <c r="E204">
        <f>VALUE(Calorimeter3[[#This Row],[Column1]])</f>
        <v>3.3333333333333299</v>
      </c>
      <c r="F204" s="70">
        <f t="shared" si="5"/>
        <v>199.9999999999998</v>
      </c>
      <c r="G204">
        <f>VALUE(Calorimeter3[[#This Row],[Column2]])</f>
        <v>15.9808082065063</v>
      </c>
    </row>
    <row r="205" spans="1:7">
      <c r="A205" s="1" t="s">
        <v>1086</v>
      </c>
      <c r="B205" s="1" t="s">
        <v>1232</v>
      </c>
      <c r="C205" s="1" t="s">
        <v>1167</v>
      </c>
      <c r="E205">
        <f>VALUE(Calorimeter3[[#This Row],[Column1]])</f>
        <v>3.35</v>
      </c>
      <c r="F205" s="70">
        <f t="shared" si="5"/>
        <v>201</v>
      </c>
      <c r="G205">
        <f>VALUE(Calorimeter3[[#This Row],[Column2]])</f>
        <v>15.951444987936901</v>
      </c>
    </row>
    <row r="206" spans="1:7">
      <c r="A206" s="1" t="s">
        <v>1088</v>
      </c>
      <c r="B206" s="1" t="s">
        <v>1234</v>
      </c>
      <c r="C206" s="1" t="s">
        <v>1167</v>
      </c>
      <c r="E206">
        <f>VALUE(Calorimeter3[[#This Row],[Column1]])</f>
        <v>3.36666666666666</v>
      </c>
      <c r="F206" s="70">
        <f t="shared" si="5"/>
        <v>201.9999999999996</v>
      </c>
      <c r="G206">
        <f>VALUE(Calorimeter3[[#This Row],[Column2]])</f>
        <v>15.922071284790199</v>
      </c>
    </row>
    <row r="207" spans="1:7">
      <c r="A207" s="1" t="s">
        <v>1090</v>
      </c>
      <c r="B207" s="1" t="s">
        <v>1231</v>
      </c>
      <c r="C207" s="1" t="s">
        <v>1167</v>
      </c>
      <c r="E207">
        <f>VALUE(Calorimeter3[[#This Row],[Column1]])</f>
        <v>3.3833333333333302</v>
      </c>
      <c r="F207" s="70">
        <f t="shared" si="5"/>
        <v>202.9999999999998</v>
      </c>
      <c r="G207">
        <f>VALUE(Calorimeter3[[#This Row],[Column2]])</f>
        <v>15.9808082065063</v>
      </c>
    </row>
    <row r="208" spans="1:7">
      <c r="A208" s="1" t="s">
        <v>1092</v>
      </c>
      <c r="B208" s="1" t="s">
        <v>1234</v>
      </c>
      <c r="C208" s="1" t="s">
        <v>394</v>
      </c>
      <c r="E208">
        <f>VALUE(Calorimeter3[[#This Row],[Column1]])</f>
        <v>3.4</v>
      </c>
      <c r="F208" s="70">
        <f t="shared" si="5"/>
        <v>204</v>
      </c>
      <c r="G208">
        <f>VALUE(Calorimeter3[[#This Row],[Column2]])</f>
        <v>15.922071284790199</v>
      </c>
    </row>
    <row r="209" spans="1:7">
      <c r="A209" s="1" t="s">
        <v>1095</v>
      </c>
      <c r="B209" s="1" t="s">
        <v>1233</v>
      </c>
      <c r="C209" s="1" t="s">
        <v>394</v>
      </c>
      <c r="E209">
        <f>VALUE(Calorimeter3[[#This Row],[Column1]])</f>
        <v>3.4166666666666599</v>
      </c>
      <c r="F209" s="70">
        <f t="shared" si="5"/>
        <v>204.9999999999996</v>
      </c>
      <c r="G209">
        <f>VALUE(Calorimeter3[[#This Row],[Column2]])</f>
        <v>15.892687065504701</v>
      </c>
    </row>
    <row r="210" spans="1:7">
      <c r="A210" s="1" t="s">
        <v>1097</v>
      </c>
      <c r="B210" s="1" t="s">
        <v>1235</v>
      </c>
      <c r="C210" s="1" t="s">
        <v>394</v>
      </c>
      <c r="E210">
        <f>VALUE(Calorimeter3[[#This Row],[Column1]])</f>
        <v>3.43333333333333</v>
      </c>
      <c r="F210" s="70">
        <f t="shared" si="5"/>
        <v>205.9999999999998</v>
      </c>
      <c r="G210">
        <f>VALUE(Calorimeter3[[#This Row],[Column2]])</f>
        <v>15.863292298450901</v>
      </c>
    </row>
    <row r="211" spans="1:7">
      <c r="A211" s="1" t="s">
        <v>1099</v>
      </c>
      <c r="B211" s="1" t="s">
        <v>1233</v>
      </c>
      <c r="C211" s="1" t="s">
        <v>394</v>
      </c>
      <c r="E211">
        <f>VALUE(Calorimeter3[[#This Row],[Column1]])</f>
        <v>3.45</v>
      </c>
      <c r="F211" s="70">
        <f t="shared" si="5"/>
        <v>207</v>
      </c>
      <c r="G211">
        <f>VALUE(Calorimeter3[[#This Row],[Column2]])</f>
        <v>15.892687065504701</v>
      </c>
    </row>
    <row r="212" spans="1:7">
      <c r="A212" s="1" t="s">
        <v>1101</v>
      </c>
      <c r="B212" s="1" t="s">
        <v>1233</v>
      </c>
      <c r="C212" s="1" t="s">
        <v>1169</v>
      </c>
      <c r="E212">
        <f>VALUE(Calorimeter3[[#This Row],[Column1]])</f>
        <v>3.4666666666666601</v>
      </c>
      <c r="F212" s="70">
        <f t="shared" si="5"/>
        <v>207.9999999999996</v>
      </c>
      <c r="G212">
        <f>VALUE(Calorimeter3[[#This Row],[Column2]])</f>
        <v>15.892687065504701</v>
      </c>
    </row>
    <row r="213" spans="1:7">
      <c r="A213" s="1" t="s">
        <v>1103</v>
      </c>
      <c r="B213" s="1" t="s">
        <v>1234</v>
      </c>
      <c r="C213" s="1" t="s">
        <v>394</v>
      </c>
      <c r="E213">
        <f>VALUE(Calorimeter3[[#This Row],[Column1]])</f>
        <v>3.4833333333333298</v>
      </c>
      <c r="F213" s="70">
        <f t="shared" si="5"/>
        <v>208.9999999999998</v>
      </c>
      <c r="G213">
        <f>VALUE(Calorimeter3[[#This Row],[Column2]])</f>
        <v>15.922071284790199</v>
      </c>
    </row>
    <row r="214" spans="1:7">
      <c r="A214" s="1" t="s">
        <v>200</v>
      </c>
      <c r="B214" s="1" t="s">
        <v>1231</v>
      </c>
      <c r="C214" s="1" t="s">
        <v>1171</v>
      </c>
      <c r="E214">
        <f>VALUE(Calorimeter3[[#This Row],[Column1]])</f>
        <v>3.5</v>
      </c>
      <c r="F214" s="70">
        <f t="shared" si="5"/>
        <v>210</v>
      </c>
      <c r="G214">
        <f>VALUE(Calorimeter3[[#This Row],[Column2]])</f>
        <v>15.9808082065063</v>
      </c>
    </row>
    <row r="215" spans="1:7">
      <c r="A215" s="1" t="s">
        <v>1106</v>
      </c>
      <c r="B215" s="1" t="s">
        <v>1235</v>
      </c>
      <c r="C215" s="1" t="s">
        <v>394</v>
      </c>
      <c r="E215">
        <f>VALUE(Calorimeter3[[#This Row],[Column1]])</f>
        <v>3.5166666666666599</v>
      </c>
      <c r="F215" s="70">
        <f t="shared" si="5"/>
        <v>210.9999999999996</v>
      </c>
      <c r="G215">
        <f>VALUE(Calorimeter3[[#This Row],[Column2]])</f>
        <v>15.863292298450901</v>
      </c>
    </row>
    <row r="216" spans="1:7">
      <c r="A216" s="1" t="s">
        <v>1108</v>
      </c>
      <c r="B216" s="1" t="s">
        <v>1236</v>
      </c>
      <c r="C216" s="1" t="s">
        <v>403</v>
      </c>
      <c r="E216">
        <f>VALUE(Calorimeter3[[#This Row],[Column1]])</f>
        <v>3.5333333333333301</v>
      </c>
      <c r="F216" s="70">
        <f t="shared" si="5"/>
        <v>211.9999999999998</v>
      </c>
      <c r="G216">
        <f>VALUE(Calorimeter3[[#This Row],[Column2]])</f>
        <v>15.804470994177001</v>
      </c>
    </row>
    <row r="217" spans="1:7">
      <c r="A217" s="1" t="s">
        <v>1110</v>
      </c>
      <c r="B217" s="1" t="s">
        <v>1237</v>
      </c>
      <c r="C217" s="1" t="s">
        <v>1169</v>
      </c>
      <c r="E217">
        <f>VALUE(Calorimeter3[[#This Row],[Column1]])</f>
        <v>3.55</v>
      </c>
      <c r="F217" s="70">
        <f t="shared" si="5"/>
        <v>213</v>
      </c>
      <c r="G217">
        <f>VALUE(Calorimeter3[[#This Row],[Column2]])</f>
        <v>15.8338869519306</v>
      </c>
    </row>
    <row r="218" spans="1:7">
      <c r="A218" s="1" t="s">
        <v>1112</v>
      </c>
      <c r="B218" s="1" t="s">
        <v>1233</v>
      </c>
      <c r="C218" s="1" t="s">
        <v>1169</v>
      </c>
      <c r="E218">
        <f>VALUE(Calorimeter3[[#This Row],[Column1]])</f>
        <v>3.5666666666666602</v>
      </c>
      <c r="F218" s="70">
        <f t="shared" si="5"/>
        <v>213.9999999999996</v>
      </c>
      <c r="G218">
        <f>VALUE(Calorimeter3[[#This Row],[Column2]])</f>
        <v>15.892687065504701</v>
      </c>
    </row>
    <row r="219" spans="1:7">
      <c r="A219" s="1" t="s">
        <v>1115</v>
      </c>
      <c r="B219" s="1" t="s">
        <v>1233</v>
      </c>
      <c r="C219" s="1" t="s">
        <v>394</v>
      </c>
      <c r="E219">
        <f>VALUE(Calorimeter3[[#This Row],[Column1]])</f>
        <v>3.5833333333333299</v>
      </c>
      <c r="F219" s="70">
        <f t="shared" si="5"/>
        <v>214.9999999999998</v>
      </c>
      <c r="G219">
        <f>VALUE(Calorimeter3[[#This Row],[Column2]])</f>
        <v>15.892687065504701</v>
      </c>
    </row>
    <row r="220" spans="1:7">
      <c r="A220" s="1" t="s">
        <v>1117</v>
      </c>
      <c r="B220" s="1" t="s">
        <v>1236</v>
      </c>
      <c r="C220" s="1" t="s">
        <v>394</v>
      </c>
      <c r="E220">
        <f>VALUE(Calorimeter3[[#This Row],[Column1]])</f>
        <v>3.6</v>
      </c>
      <c r="F220" s="70">
        <f t="shared" si="5"/>
        <v>216</v>
      </c>
      <c r="G220">
        <f>VALUE(Calorimeter3[[#This Row],[Column2]])</f>
        <v>15.804470994177001</v>
      </c>
    </row>
    <row r="221" spans="1:7">
      <c r="A221" s="1" t="s">
        <v>1119</v>
      </c>
      <c r="B221" s="1" t="s">
        <v>1236</v>
      </c>
      <c r="C221" s="1" t="s">
        <v>1169</v>
      </c>
      <c r="E221">
        <f>VALUE(Calorimeter3[[#This Row],[Column1]])</f>
        <v>3.61666666666666</v>
      </c>
      <c r="F221" s="70">
        <f t="shared" si="5"/>
        <v>216.9999999999996</v>
      </c>
      <c r="G221">
        <f>VALUE(Calorimeter3[[#This Row],[Column2]])</f>
        <v>15.804470994177001</v>
      </c>
    </row>
    <row r="222" spans="1:7">
      <c r="A222" s="1" t="s">
        <v>1121</v>
      </c>
      <c r="B222" s="1" t="s">
        <v>1237</v>
      </c>
      <c r="C222" s="1" t="s">
        <v>1167</v>
      </c>
      <c r="E222">
        <f>VALUE(Calorimeter3[[#This Row],[Column1]])</f>
        <v>3.6333333333333302</v>
      </c>
      <c r="F222" s="70">
        <f t="shared" si="5"/>
        <v>217.9999999999998</v>
      </c>
      <c r="G222">
        <f>VALUE(Calorimeter3[[#This Row],[Column2]])</f>
        <v>15.8338869519306</v>
      </c>
    </row>
    <row r="223" spans="1:7">
      <c r="A223" s="1" t="s">
        <v>1123</v>
      </c>
      <c r="B223" s="1" t="s">
        <v>1238</v>
      </c>
      <c r="C223" s="1" t="s">
        <v>1167</v>
      </c>
      <c r="E223">
        <f>VALUE(Calorimeter3[[#This Row],[Column1]])</f>
        <v>3.65</v>
      </c>
      <c r="F223" s="70">
        <f t="shared" si="5"/>
        <v>219</v>
      </c>
      <c r="G223">
        <f>VALUE(Calorimeter3[[#This Row],[Column2]])</f>
        <v>15.775044393354399</v>
      </c>
    </row>
    <row r="224" spans="1:7">
      <c r="A224" s="1" t="s">
        <v>202</v>
      </c>
      <c r="B224" s="1" t="s">
        <v>1238</v>
      </c>
      <c r="C224" s="1" t="s">
        <v>1169</v>
      </c>
      <c r="E224">
        <f>VALUE(Calorimeter3[[#This Row],[Column1]])</f>
        <v>3.6666666666666599</v>
      </c>
      <c r="F224" s="70">
        <f t="shared" si="5"/>
        <v>219.9999999999996</v>
      </c>
      <c r="G224">
        <f>VALUE(Calorimeter3[[#This Row],[Column2]])</f>
        <v>15.775044393354399</v>
      </c>
    </row>
    <row r="225" spans="1:7">
      <c r="A225" s="1" t="s">
        <v>1239</v>
      </c>
      <c r="B225" s="1" t="s">
        <v>1240</v>
      </c>
      <c r="C225" s="1" t="s">
        <v>1167</v>
      </c>
      <c r="E225">
        <f>VALUE(Calorimeter3[[#This Row],[Column1]])</f>
        <v>3.68333333333333</v>
      </c>
      <c r="F225" s="70">
        <f t="shared" si="5"/>
        <v>220.9999999999998</v>
      </c>
      <c r="G225">
        <f>VALUE(Calorimeter3[[#This Row],[Column2]])</f>
        <v>15.7161591348126</v>
      </c>
    </row>
    <row r="226" spans="1:7">
      <c r="A226" s="1" t="s">
        <v>1241</v>
      </c>
      <c r="B226" s="1" t="s">
        <v>1236</v>
      </c>
      <c r="C226" s="1" t="s">
        <v>1169</v>
      </c>
      <c r="E226">
        <f>VALUE(Calorimeter3[[#This Row],[Column1]])</f>
        <v>3.7</v>
      </c>
      <c r="F226" s="70">
        <f t="shared" si="5"/>
        <v>222</v>
      </c>
      <c r="G226">
        <f>VALUE(Calorimeter3[[#This Row],[Column2]])</f>
        <v>15.804470994177001</v>
      </c>
    </row>
    <row r="227" spans="1:7">
      <c r="A227" s="1" t="s">
        <v>1242</v>
      </c>
      <c r="B227" s="1" t="s">
        <v>1236</v>
      </c>
      <c r="C227" s="1" t="s">
        <v>1171</v>
      </c>
      <c r="E227">
        <f>VALUE(Calorimeter3[[#This Row],[Column1]])</f>
        <v>3.7166666666666601</v>
      </c>
      <c r="F227" s="70">
        <f t="shared" si="5"/>
        <v>222.9999999999996</v>
      </c>
      <c r="G227">
        <f>VALUE(Calorimeter3[[#This Row],[Column2]])</f>
        <v>15.804470994177001</v>
      </c>
    </row>
    <row r="228" spans="1:7">
      <c r="A228" s="1" t="s">
        <v>1243</v>
      </c>
      <c r="B228" s="1" t="s">
        <v>1244</v>
      </c>
      <c r="C228" s="1" t="s">
        <v>394</v>
      </c>
      <c r="E228">
        <f>VALUE(Calorimeter3[[#This Row],[Column1]])</f>
        <v>3.7333333333333298</v>
      </c>
      <c r="F228" s="70">
        <f t="shared" si="5"/>
        <v>223.9999999999998</v>
      </c>
      <c r="G228">
        <f>VALUE(Calorimeter3[[#This Row],[Column2]])</f>
        <v>15.7456071175578</v>
      </c>
    </row>
    <row r="229" spans="1:7">
      <c r="A229" s="1" t="s">
        <v>1245</v>
      </c>
      <c r="B229" s="1" t="s">
        <v>1244</v>
      </c>
      <c r="C229" s="1" t="s">
        <v>1167</v>
      </c>
      <c r="E229">
        <f>VALUE(Calorimeter3[[#This Row],[Column1]])</f>
        <v>3.75</v>
      </c>
      <c r="F229" s="70">
        <f t="shared" si="5"/>
        <v>225</v>
      </c>
      <c r="G229">
        <f>VALUE(Calorimeter3[[#This Row],[Column2]])</f>
        <v>15.7456071175578</v>
      </c>
    </row>
    <row r="230" spans="1:7">
      <c r="A230" s="1" t="s">
        <v>1246</v>
      </c>
      <c r="B230" s="1" t="s">
        <v>1244</v>
      </c>
      <c r="C230" s="1" t="s">
        <v>394</v>
      </c>
      <c r="E230">
        <f>VALUE(Calorimeter3[[#This Row],[Column1]])</f>
        <v>3.7666666666666599</v>
      </c>
      <c r="F230" s="70">
        <f t="shared" si="5"/>
        <v>225.9999999999996</v>
      </c>
      <c r="G230">
        <f>VALUE(Calorimeter3[[#This Row],[Column2]])</f>
        <v>15.7456071175578</v>
      </c>
    </row>
    <row r="231" spans="1:7">
      <c r="A231" s="1" t="s">
        <v>1247</v>
      </c>
      <c r="B231" s="1" t="s">
        <v>1244</v>
      </c>
      <c r="C231" s="1" t="s">
        <v>1169</v>
      </c>
      <c r="E231">
        <f>VALUE(Calorimeter3[[#This Row],[Column1]])</f>
        <v>3.7833333333333301</v>
      </c>
      <c r="F231" s="70">
        <f t="shared" si="5"/>
        <v>226.9999999999998</v>
      </c>
      <c r="G231">
        <f>VALUE(Calorimeter3[[#This Row],[Column2]])</f>
        <v>15.7456071175578</v>
      </c>
    </row>
    <row r="232" spans="1:7">
      <c r="A232" s="1" t="s">
        <v>1248</v>
      </c>
      <c r="B232" s="1" t="s">
        <v>1240</v>
      </c>
      <c r="C232" s="1" t="s">
        <v>403</v>
      </c>
      <c r="E232">
        <f>VALUE(Calorimeter3[[#This Row],[Column1]])</f>
        <v>3.8</v>
      </c>
      <c r="F232" s="70">
        <f t="shared" si="5"/>
        <v>228</v>
      </c>
      <c r="G232">
        <f>VALUE(Calorimeter3[[#This Row],[Column2]])</f>
        <v>15.7161591348126</v>
      </c>
    </row>
    <row r="233" spans="1:7">
      <c r="A233" s="1" t="s">
        <v>1249</v>
      </c>
      <c r="B233" s="1" t="s">
        <v>1240</v>
      </c>
      <c r="C233" s="1" t="s">
        <v>394</v>
      </c>
      <c r="E233">
        <f>VALUE(Calorimeter3[[#This Row],[Column1]])</f>
        <v>3.8166666666666602</v>
      </c>
      <c r="F233" s="70">
        <f t="shared" si="5"/>
        <v>228.9999999999996</v>
      </c>
      <c r="G233">
        <f>VALUE(Calorimeter3[[#This Row],[Column2]])</f>
        <v>15.7161591348126</v>
      </c>
    </row>
    <row r="234" spans="1:7">
      <c r="A234" s="1" t="s">
        <v>204</v>
      </c>
      <c r="B234" s="1" t="s">
        <v>1250</v>
      </c>
      <c r="C234" s="1" t="s">
        <v>394</v>
      </c>
      <c r="E234">
        <f>VALUE(Calorimeter3[[#This Row],[Column1]])</f>
        <v>3.8333333333333299</v>
      </c>
      <c r="F234" s="70">
        <f t="shared" si="5"/>
        <v>229.9999999999998</v>
      </c>
      <c r="G234">
        <f>VALUE(Calorimeter3[[#This Row],[Column2]])</f>
        <v>15.6867004130744</v>
      </c>
    </row>
    <row r="235" spans="1:7">
      <c r="A235" s="1" t="s">
        <v>1251</v>
      </c>
      <c r="B235" s="1" t="s">
        <v>1244</v>
      </c>
      <c r="C235" s="1" t="s">
        <v>394</v>
      </c>
      <c r="E235">
        <f>VALUE(Calorimeter3[[#This Row],[Column1]])</f>
        <v>3.85</v>
      </c>
      <c r="F235" s="70">
        <f t="shared" si="5"/>
        <v>231</v>
      </c>
      <c r="G235">
        <f>VALUE(Calorimeter3[[#This Row],[Column2]])</f>
        <v>15.7456071175578</v>
      </c>
    </row>
    <row r="236" spans="1:7">
      <c r="A236" s="1" t="s">
        <v>1252</v>
      </c>
      <c r="B236" s="1" t="s">
        <v>1240</v>
      </c>
      <c r="C236" s="1" t="s">
        <v>1167</v>
      </c>
      <c r="E236">
        <f>VALUE(Calorimeter3[[#This Row],[Column1]])</f>
        <v>3.86666666666666</v>
      </c>
      <c r="F236" s="70">
        <f t="shared" si="5"/>
        <v>231.9999999999996</v>
      </c>
      <c r="G236">
        <f>VALUE(Calorimeter3[[#This Row],[Column2]])</f>
        <v>15.7161591348126</v>
      </c>
    </row>
    <row r="237" spans="1:7">
      <c r="A237" s="1" t="s">
        <v>1253</v>
      </c>
      <c r="B237" s="1" t="s">
        <v>1254</v>
      </c>
      <c r="C237" s="1" t="s">
        <v>394</v>
      </c>
      <c r="E237">
        <f>VALUE(Calorimeter3[[#This Row],[Column1]])</f>
        <v>3.8833333333333302</v>
      </c>
      <c r="F237" s="70">
        <f t="shared" si="5"/>
        <v>232.9999999999998</v>
      </c>
      <c r="G237">
        <f>VALUE(Calorimeter3[[#This Row],[Column2]])</f>
        <v>15.657230920228701</v>
      </c>
    </row>
    <row r="238" spans="1:7">
      <c r="A238" s="1" t="s">
        <v>1255</v>
      </c>
      <c r="B238" s="1" t="s">
        <v>1250</v>
      </c>
      <c r="C238" s="1" t="s">
        <v>1169</v>
      </c>
      <c r="E238">
        <f>VALUE(Calorimeter3[[#This Row],[Column1]])</f>
        <v>3.9</v>
      </c>
      <c r="F238" s="70">
        <f t="shared" si="5"/>
        <v>234</v>
      </c>
      <c r="G238">
        <f>VALUE(Calorimeter3[[#This Row],[Column2]])</f>
        <v>15.6867004130744</v>
      </c>
    </row>
    <row r="239" spans="1:7">
      <c r="A239" s="1" t="s">
        <v>1256</v>
      </c>
      <c r="B239" s="1" t="s">
        <v>1240</v>
      </c>
      <c r="C239" s="1" t="s">
        <v>1169</v>
      </c>
      <c r="E239">
        <f>VALUE(Calorimeter3[[#This Row],[Column1]])</f>
        <v>3.9166666666666599</v>
      </c>
      <c r="F239" s="70">
        <f t="shared" si="5"/>
        <v>234.9999999999996</v>
      </c>
      <c r="G239">
        <f>VALUE(Calorimeter3[[#This Row],[Column2]])</f>
        <v>15.7161591348126</v>
      </c>
    </row>
    <row r="240" spans="1:7">
      <c r="A240" s="1" t="s">
        <v>1257</v>
      </c>
      <c r="B240" s="1" t="s">
        <v>1240</v>
      </c>
      <c r="C240" s="1" t="s">
        <v>1169</v>
      </c>
      <c r="E240">
        <f>VALUE(Calorimeter3[[#This Row],[Column1]])</f>
        <v>3.93333333333333</v>
      </c>
      <c r="F240" s="70">
        <f t="shared" si="5"/>
        <v>235.9999999999998</v>
      </c>
      <c r="G240">
        <f>VALUE(Calorimeter3[[#This Row],[Column2]])</f>
        <v>15.7161591348126</v>
      </c>
    </row>
    <row r="241" spans="1:7">
      <c r="A241" s="1" t="s">
        <v>1258</v>
      </c>
      <c r="B241" s="1" t="s">
        <v>1250</v>
      </c>
      <c r="C241" s="1" t="s">
        <v>1169</v>
      </c>
      <c r="E241">
        <f>VALUE(Calorimeter3[[#This Row],[Column1]])</f>
        <v>3.95</v>
      </c>
      <c r="F241" s="70">
        <f t="shared" si="5"/>
        <v>237</v>
      </c>
      <c r="G241">
        <f>VALUE(Calorimeter3[[#This Row],[Column2]])</f>
        <v>15.6867004130744</v>
      </c>
    </row>
    <row r="242" spans="1:7">
      <c r="A242" s="1" t="s">
        <v>1259</v>
      </c>
      <c r="B242" s="1" t="s">
        <v>1250</v>
      </c>
      <c r="C242" s="1" t="s">
        <v>394</v>
      </c>
      <c r="E242">
        <f>VALUE(Calorimeter3[[#This Row],[Column1]])</f>
        <v>3.9666666666666601</v>
      </c>
      <c r="F242" s="70">
        <f t="shared" si="5"/>
        <v>237.9999999999996</v>
      </c>
      <c r="G242">
        <f>VALUE(Calorimeter3[[#This Row],[Column2]])</f>
        <v>15.6867004130744</v>
      </c>
    </row>
    <row r="243" spans="1:7">
      <c r="A243" s="1" t="s">
        <v>1260</v>
      </c>
      <c r="B243" s="1" t="s">
        <v>1261</v>
      </c>
      <c r="C243" s="1" t="s">
        <v>1167</v>
      </c>
      <c r="E243">
        <f>VALUE(Calorimeter3[[#This Row],[Column1]])</f>
        <v>3.9833333333333298</v>
      </c>
      <c r="F243" s="70">
        <f t="shared" si="5"/>
        <v>238.9999999999998</v>
      </c>
      <c r="G243">
        <f>VALUE(Calorimeter3[[#This Row],[Column2]])</f>
        <v>15.5982594924045</v>
      </c>
    </row>
    <row r="244" spans="1:7">
      <c r="A244" s="1" t="s">
        <v>13</v>
      </c>
      <c r="B244" s="1" t="s">
        <v>1254</v>
      </c>
      <c r="C244" s="1" t="s">
        <v>1167</v>
      </c>
      <c r="E244">
        <f>VALUE(Calorimeter3[[#This Row],[Column1]])</f>
        <v>4</v>
      </c>
      <c r="F244" s="70">
        <f t="shared" si="5"/>
        <v>240</v>
      </c>
      <c r="G244">
        <f>VALUE(Calorimeter3[[#This Row],[Column2]])</f>
        <v>15.657230920228701</v>
      </c>
    </row>
    <row r="245" spans="1:7">
      <c r="A245" s="1" t="s">
        <v>1262</v>
      </c>
      <c r="B245" s="1" t="s">
        <v>1263</v>
      </c>
      <c r="C245" s="1" t="s">
        <v>394</v>
      </c>
      <c r="E245">
        <f>VALUE(Calorimeter3[[#This Row],[Column1]])</f>
        <v>4.0166666666666604</v>
      </c>
      <c r="F245" s="70">
        <f t="shared" si="5"/>
        <v>240.99999999999963</v>
      </c>
      <c r="G245">
        <f>VALUE(Calorimeter3[[#This Row],[Column2]])</f>
        <v>15.6277506240906</v>
      </c>
    </row>
    <row r="246" spans="1:7">
      <c r="A246" s="1" t="s">
        <v>1264</v>
      </c>
      <c r="B246" s="1" t="s">
        <v>1261</v>
      </c>
      <c r="C246" s="1" t="s">
        <v>394</v>
      </c>
      <c r="E246">
        <f>VALUE(Calorimeter3[[#This Row],[Column1]])</f>
        <v>4.0333333333333297</v>
      </c>
      <c r="F246" s="70">
        <f t="shared" si="5"/>
        <v>241.99999999999977</v>
      </c>
      <c r="G246">
        <f>VALUE(Calorimeter3[[#This Row],[Column2]])</f>
        <v>15.5982594924045</v>
      </c>
    </row>
    <row r="247" spans="1:7">
      <c r="A247" s="1" t="s">
        <v>1265</v>
      </c>
      <c r="B247" s="1" t="s">
        <v>1250</v>
      </c>
      <c r="C247" s="1" t="s">
        <v>1167</v>
      </c>
      <c r="E247">
        <f>VALUE(Calorimeter3[[#This Row],[Column1]])</f>
        <v>4.05</v>
      </c>
      <c r="F247" s="70">
        <f t="shared" si="5"/>
        <v>243</v>
      </c>
      <c r="G247">
        <f>VALUE(Calorimeter3[[#This Row],[Column2]])</f>
        <v>15.6867004130744</v>
      </c>
    </row>
    <row r="248" spans="1:7">
      <c r="A248" s="1" t="s">
        <v>1266</v>
      </c>
      <c r="B248" s="1" t="s">
        <v>1254</v>
      </c>
      <c r="C248" s="1" t="s">
        <v>1169</v>
      </c>
      <c r="E248">
        <f>VALUE(Calorimeter3[[#This Row],[Column1]])</f>
        <v>4.0666666666666602</v>
      </c>
      <c r="F248" s="70">
        <f t="shared" si="5"/>
        <v>243.9999999999996</v>
      </c>
      <c r="G248">
        <f>VALUE(Calorimeter3[[#This Row],[Column2]])</f>
        <v>15.657230920228701</v>
      </c>
    </row>
    <row r="249" spans="1:7">
      <c r="A249" s="1" t="s">
        <v>1267</v>
      </c>
      <c r="B249" s="1" t="s">
        <v>1268</v>
      </c>
      <c r="C249" s="1" t="s">
        <v>1167</v>
      </c>
      <c r="E249">
        <f>VALUE(Calorimeter3[[#This Row],[Column1]])</f>
        <v>4.0833333333333304</v>
      </c>
      <c r="F249" s="70">
        <f t="shared" si="5"/>
        <v>244.99999999999983</v>
      </c>
      <c r="G249">
        <f>VALUE(Calorimeter3[[#This Row],[Column2]])</f>
        <v>15.568757492843901</v>
      </c>
    </row>
    <row r="250" spans="1:7">
      <c r="A250" s="1" t="s">
        <v>1269</v>
      </c>
      <c r="B250" s="1" t="s">
        <v>1268</v>
      </c>
      <c r="C250" s="1" t="s">
        <v>1167</v>
      </c>
      <c r="E250">
        <f>VALUE(Calorimeter3[[#This Row],[Column1]])</f>
        <v>4.0999999999999996</v>
      </c>
      <c r="F250" s="70">
        <f t="shared" si="5"/>
        <v>245.99999999999997</v>
      </c>
      <c r="G250">
        <f>VALUE(Calorimeter3[[#This Row],[Column2]])</f>
        <v>15.568757492843901</v>
      </c>
    </row>
    <row r="251" spans="1:7">
      <c r="A251" s="1" t="s">
        <v>1270</v>
      </c>
      <c r="B251" s="1" t="s">
        <v>1254</v>
      </c>
      <c r="C251" s="1" t="s">
        <v>394</v>
      </c>
      <c r="E251">
        <f>VALUE(Calorimeter3[[#This Row],[Column1]])</f>
        <v>4.11666666666666</v>
      </c>
      <c r="F251" s="70">
        <f t="shared" si="5"/>
        <v>246.9999999999996</v>
      </c>
      <c r="G251">
        <f>VALUE(Calorimeter3[[#This Row],[Column2]])</f>
        <v>15.657230920228701</v>
      </c>
    </row>
    <row r="252" spans="1:7">
      <c r="A252" s="1" t="s">
        <v>1271</v>
      </c>
      <c r="B252" s="1" t="s">
        <v>1263</v>
      </c>
      <c r="C252" s="1" t="s">
        <v>1169</v>
      </c>
      <c r="E252">
        <f>VALUE(Calorimeter3[[#This Row],[Column1]])</f>
        <v>4.1333333333333302</v>
      </c>
      <c r="F252" s="70">
        <f t="shared" si="5"/>
        <v>247.9999999999998</v>
      </c>
      <c r="G252">
        <f>VALUE(Calorimeter3[[#This Row],[Column2]])</f>
        <v>15.6277506240906</v>
      </c>
    </row>
    <row r="253" spans="1:7">
      <c r="A253" s="1" t="s">
        <v>1272</v>
      </c>
      <c r="B253" s="1" t="s">
        <v>1263</v>
      </c>
      <c r="C253" s="1" t="s">
        <v>1171</v>
      </c>
      <c r="E253">
        <f>VALUE(Calorimeter3[[#This Row],[Column1]])</f>
        <v>4.1500000000000004</v>
      </c>
      <c r="F253" s="70">
        <f t="shared" si="5"/>
        <v>249.00000000000003</v>
      </c>
      <c r="G253">
        <f>VALUE(Calorimeter3[[#This Row],[Column2]])</f>
        <v>15.6277506240906</v>
      </c>
    </row>
    <row r="254" spans="1:7">
      <c r="A254" s="1" t="s">
        <v>207</v>
      </c>
      <c r="B254" s="1" t="s">
        <v>1268</v>
      </c>
      <c r="C254" s="1" t="s">
        <v>1167</v>
      </c>
      <c r="E254">
        <f>VALUE(Calorimeter3[[#This Row],[Column1]])</f>
        <v>4.1666666666666599</v>
      </c>
      <c r="F254" s="70">
        <f t="shared" si="5"/>
        <v>249.9999999999996</v>
      </c>
      <c r="G254">
        <f>VALUE(Calorimeter3[[#This Row],[Column2]])</f>
        <v>15.568757492843901</v>
      </c>
    </row>
    <row r="255" spans="1:7">
      <c r="A255" s="1" t="s">
        <v>1273</v>
      </c>
      <c r="B255" s="1" t="s">
        <v>1261</v>
      </c>
      <c r="C255" s="1" t="s">
        <v>1169</v>
      </c>
      <c r="E255">
        <f>VALUE(Calorimeter3[[#This Row],[Column1]])</f>
        <v>4.18333333333333</v>
      </c>
      <c r="F255" s="70">
        <f t="shared" si="5"/>
        <v>250.9999999999998</v>
      </c>
      <c r="G255">
        <f>VALUE(Calorimeter3[[#This Row],[Column2]])</f>
        <v>15.5982594924045</v>
      </c>
    </row>
    <row r="256" spans="1:7">
      <c r="A256" s="1" t="s">
        <v>1274</v>
      </c>
      <c r="B256" s="1" t="s">
        <v>1261</v>
      </c>
      <c r="C256" s="1" t="s">
        <v>394</v>
      </c>
      <c r="E256">
        <f>VALUE(Calorimeter3[[#This Row],[Column1]])</f>
        <v>4.2</v>
      </c>
      <c r="F256" s="70">
        <f t="shared" si="5"/>
        <v>252</v>
      </c>
      <c r="G256">
        <f>VALUE(Calorimeter3[[#This Row],[Column2]])</f>
        <v>15.5982594924045</v>
      </c>
    </row>
    <row r="257" spans="1:7">
      <c r="A257" s="1" t="s">
        <v>1275</v>
      </c>
      <c r="B257" s="1" t="s">
        <v>1261</v>
      </c>
      <c r="C257" s="1" t="s">
        <v>394</v>
      </c>
      <c r="E257">
        <f>VALUE(Calorimeter3[[#This Row],[Column1]])</f>
        <v>4.2166666666666597</v>
      </c>
      <c r="F257" s="70">
        <f t="shared" si="5"/>
        <v>252.99999999999957</v>
      </c>
      <c r="G257">
        <f>VALUE(Calorimeter3[[#This Row],[Column2]])</f>
        <v>15.5982594924045</v>
      </c>
    </row>
    <row r="258" spans="1:7">
      <c r="A258" s="1" t="s">
        <v>1276</v>
      </c>
      <c r="B258" s="1" t="s">
        <v>1263</v>
      </c>
      <c r="C258" s="1" t="s">
        <v>394</v>
      </c>
      <c r="E258">
        <f>VALUE(Calorimeter3[[#This Row],[Column1]])</f>
        <v>4.2333333333333298</v>
      </c>
      <c r="F258" s="70">
        <f t="shared" si="5"/>
        <v>253.9999999999998</v>
      </c>
      <c r="G258">
        <f>VALUE(Calorimeter3[[#This Row],[Column2]])</f>
        <v>15.6277506240906</v>
      </c>
    </row>
    <row r="259" spans="1:7">
      <c r="A259" s="1" t="s">
        <v>1277</v>
      </c>
      <c r="B259" s="1" t="s">
        <v>1263</v>
      </c>
      <c r="C259" s="1" t="s">
        <v>1169</v>
      </c>
      <c r="E259">
        <f>VALUE(Calorimeter3[[#This Row],[Column1]])</f>
        <v>4.25</v>
      </c>
      <c r="F259" s="70">
        <f t="shared" si="5"/>
        <v>255</v>
      </c>
      <c r="G259">
        <f>VALUE(Calorimeter3[[#This Row],[Column2]])</f>
        <v>15.6277506240906</v>
      </c>
    </row>
    <row r="260" spans="1:7">
      <c r="A260" s="1" t="s">
        <v>1278</v>
      </c>
      <c r="B260" s="1" t="s">
        <v>1254</v>
      </c>
      <c r="C260" s="1" t="s">
        <v>1169</v>
      </c>
      <c r="E260">
        <f>VALUE(Calorimeter3[[#This Row],[Column1]])</f>
        <v>4.2666666666666604</v>
      </c>
      <c r="F260" s="70">
        <f t="shared" si="5"/>
        <v>255.99999999999963</v>
      </c>
      <c r="G260">
        <f>VALUE(Calorimeter3[[#This Row],[Column2]])</f>
        <v>15.657230920228701</v>
      </c>
    </row>
    <row r="261" spans="1:7">
      <c r="A261" s="1" t="s">
        <v>1279</v>
      </c>
      <c r="B261" s="1" t="s">
        <v>1268</v>
      </c>
      <c r="C261" s="1" t="s">
        <v>394</v>
      </c>
      <c r="E261">
        <f>VALUE(Calorimeter3[[#This Row],[Column1]])</f>
        <v>4.2833333333333297</v>
      </c>
      <c r="F261" s="70">
        <f t="shared" si="5"/>
        <v>256.99999999999977</v>
      </c>
      <c r="G261">
        <f>VALUE(Calorimeter3[[#This Row],[Column2]])</f>
        <v>15.568757492843901</v>
      </c>
    </row>
    <row r="262" spans="1:7">
      <c r="A262" s="1" t="s">
        <v>1280</v>
      </c>
      <c r="B262" s="1" t="s">
        <v>1281</v>
      </c>
      <c r="C262" s="1" t="s">
        <v>1167</v>
      </c>
      <c r="E262">
        <f>VALUE(Calorimeter3[[#This Row],[Column1]])</f>
        <v>4.3</v>
      </c>
      <c r="F262" s="70">
        <f t="shared" ref="F262:F325" si="6">E262*60</f>
        <v>258</v>
      </c>
      <c r="G262">
        <f>VALUE(Calorimeter3[[#This Row],[Column2]])</f>
        <v>15.539244593011</v>
      </c>
    </row>
    <row r="263" spans="1:7">
      <c r="A263" s="1" t="s">
        <v>1282</v>
      </c>
      <c r="B263" s="1" t="s">
        <v>1261</v>
      </c>
      <c r="C263" s="1" t="s">
        <v>403</v>
      </c>
      <c r="E263">
        <f>VALUE(Calorimeter3[[#This Row],[Column1]])</f>
        <v>4.3166666666666602</v>
      </c>
      <c r="F263" s="70">
        <f t="shared" si="6"/>
        <v>258.9999999999996</v>
      </c>
      <c r="G263">
        <f>VALUE(Calorimeter3[[#This Row],[Column2]])</f>
        <v>15.5982594924045</v>
      </c>
    </row>
    <row r="264" spans="1:7">
      <c r="A264" s="1" t="s">
        <v>209</v>
      </c>
      <c r="B264" s="1" t="s">
        <v>1283</v>
      </c>
      <c r="C264" s="1" t="s">
        <v>394</v>
      </c>
      <c r="E264">
        <f>VALUE(Calorimeter3[[#This Row],[Column1]])</f>
        <v>4.3333333333333304</v>
      </c>
      <c r="F264" s="70">
        <f t="shared" si="6"/>
        <v>259.99999999999983</v>
      </c>
      <c r="G264">
        <f>VALUE(Calorimeter3[[#This Row],[Column2]])</f>
        <v>15.509720760436499</v>
      </c>
    </row>
    <row r="265" spans="1:7">
      <c r="A265" s="1" t="s">
        <v>1284</v>
      </c>
      <c r="B265" s="1" t="s">
        <v>1283</v>
      </c>
      <c r="C265" s="1" t="s">
        <v>1167</v>
      </c>
      <c r="E265">
        <f>VALUE(Calorimeter3[[#This Row],[Column1]])</f>
        <v>4.3499999999999996</v>
      </c>
      <c r="F265" s="70">
        <f t="shared" si="6"/>
        <v>261</v>
      </c>
      <c r="G265">
        <f>VALUE(Calorimeter3[[#This Row],[Column2]])</f>
        <v>15.509720760436499</v>
      </c>
    </row>
    <row r="266" spans="1:7">
      <c r="A266" s="1" t="s">
        <v>1285</v>
      </c>
      <c r="B266" s="1" t="s">
        <v>1286</v>
      </c>
      <c r="C266" s="1" t="s">
        <v>1167</v>
      </c>
      <c r="E266">
        <f>VALUE(Calorimeter3[[#This Row],[Column1]])</f>
        <v>4.36666666666666</v>
      </c>
      <c r="F266" s="70">
        <f t="shared" si="6"/>
        <v>261.9999999999996</v>
      </c>
      <c r="G266">
        <f>VALUE(Calorimeter3[[#This Row],[Column2]])</f>
        <v>15.480185962579201</v>
      </c>
    </row>
    <row r="267" spans="1:7">
      <c r="A267" s="1" t="s">
        <v>1287</v>
      </c>
      <c r="B267" s="1" t="s">
        <v>1261</v>
      </c>
      <c r="C267" s="1" t="s">
        <v>394</v>
      </c>
      <c r="E267">
        <f>VALUE(Calorimeter3[[#This Row],[Column1]])</f>
        <v>4.3833333333333302</v>
      </c>
      <c r="F267" s="70">
        <f t="shared" si="6"/>
        <v>262.99999999999983</v>
      </c>
      <c r="G267">
        <f>VALUE(Calorimeter3[[#This Row],[Column2]])</f>
        <v>15.5982594924045</v>
      </c>
    </row>
    <row r="268" spans="1:7">
      <c r="A268" s="1" t="s">
        <v>1288</v>
      </c>
      <c r="B268" s="1" t="s">
        <v>1286</v>
      </c>
      <c r="C268" s="1" t="s">
        <v>1169</v>
      </c>
      <c r="E268">
        <f>VALUE(Calorimeter3[[#This Row],[Column1]])</f>
        <v>4.4000000000000004</v>
      </c>
      <c r="F268" s="70">
        <f t="shared" si="6"/>
        <v>264</v>
      </c>
      <c r="G268">
        <f>VALUE(Calorimeter3[[#This Row],[Column2]])</f>
        <v>15.480185962579201</v>
      </c>
    </row>
    <row r="269" spans="1:7">
      <c r="A269" s="1" t="s">
        <v>1289</v>
      </c>
      <c r="B269" s="1" t="s">
        <v>1283</v>
      </c>
      <c r="C269" s="1" t="s">
        <v>394</v>
      </c>
      <c r="E269">
        <f>VALUE(Calorimeter3[[#This Row],[Column1]])</f>
        <v>4.4166666666666599</v>
      </c>
      <c r="F269" s="70">
        <f t="shared" si="6"/>
        <v>264.9999999999996</v>
      </c>
      <c r="G269">
        <f>VALUE(Calorimeter3[[#This Row],[Column2]])</f>
        <v>15.509720760436499</v>
      </c>
    </row>
    <row r="270" spans="1:7">
      <c r="A270" s="1" t="s">
        <v>1290</v>
      </c>
      <c r="B270" s="1" t="s">
        <v>1263</v>
      </c>
      <c r="C270" s="1" t="s">
        <v>1169</v>
      </c>
      <c r="E270">
        <f>VALUE(Calorimeter3[[#This Row],[Column1]])</f>
        <v>4.43333333333333</v>
      </c>
      <c r="F270" s="70">
        <f t="shared" si="6"/>
        <v>265.99999999999977</v>
      </c>
      <c r="G270">
        <f>VALUE(Calorimeter3[[#This Row],[Column2]])</f>
        <v>15.6277506240906</v>
      </c>
    </row>
    <row r="271" spans="1:7">
      <c r="A271" s="1" t="s">
        <v>1291</v>
      </c>
      <c r="B271" s="1" t="s">
        <v>1261</v>
      </c>
      <c r="C271" s="1" t="s">
        <v>1169</v>
      </c>
      <c r="E271">
        <f>VALUE(Calorimeter3[[#This Row],[Column1]])</f>
        <v>4.45</v>
      </c>
      <c r="F271" s="70">
        <f t="shared" si="6"/>
        <v>267</v>
      </c>
      <c r="G271">
        <f>VALUE(Calorimeter3[[#This Row],[Column2]])</f>
        <v>15.5982594924045</v>
      </c>
    </row>
    <row r="272" spans="1:7">
      <c r="A272" s="1" t="s">
        <v>1292</v>
      </c>
      <c r="B272" s="1" t="s">
        <v>1268</v>
      </c>
      <c r="C272" s="1" t="s">
        <v>1171</v>
      </c>
      <c r="E272">
        <f>VALUE(Calorimeter3[[#This Row],[Column1]])</f>
        <v>4.4666666666666597</v>
      </c>
      <c r="F272" s="70">
        <f t="shared" si="6"/>
        <v>267.9999999999996</v>
      </c>
      <c r="G272">
        <f>VALUE(Calorimeter3[[#This Row],[Column2]])</f>
        <v>15.568757492843901</v>
      </c>
    </row>
    <row r="273" spans="1:7">
      <c r="A273" s="1" t="s">
        <v>1293</v>
      </c>
      <c r="B273" s="1" t="s">
        <v>1261</v>
      </c>
      <c r="C273" s="1" t="s">
        <v>394</v>
      </c>
      <c r="E273">
        <f>VALUE(Calorimeter3[[#This Row],[Column1]])</f>
        <v>4.4833333333333298</v>
      </c>
      <c r="F273" s="70">
        <f t="shared" si="6"/>
        <v>268.99999999999977</v>
      </c>
      <c r="G273">
        <f>VALUE(Calorimeter3[[#This Row],[Column2]])</f>
        <v>15.5982594924045</v>
      </c>
    </row>
    <row r="274" spans="1:7">
      <c r="A274" s="1" t="s">
        <v>211</v>
      </c>
      <c r="B274" s="1" t="s">
        <v>1283</v>
      </c>
      <c r="C274" s="1" t="s">
        <v>1167</v>
      </c>
      <c r="E274">
        <f>VALUE(Calorimeter3[[#This Row],[Column1]])</f>
        <v>4.5</v>
      </c>
      <c r="F274" s="70">
        <f t="shared" si="6"/>
        <v>270</v>
      </c>
      <c r="G274">
        <f>VALUE(Calorimeter3[[#This Row],[Column2]])</f>
        <v>15.509720760436499</v>
      </c>
    </row>
    <row r="275" spans="1:7">
      <c r="A275" s="1" t="s">
        <v>1294</v>
      </c>
      <c r="B275" s="1" t="s">
        <v>1295</v>
      </c>
      <c r="C275" s="1" t="s">
        <v>394</v>
      </c>
      <c r="E275">
        <f>VALUE(Calorimeter3[[#This Row],[Column1]])</f>
        <v>4.5166666666666604</v>
      </c>
      <c r="F275" s="70">
        <f t="shared" si="6"/>
        <v>270.9999999999996</v>
      </c>
      <c r="G275">
        <f>VALUE(Calorimeter3[[#This Row],[Column2]])</f>
        <v>15.450640166825901</v>
      </c>
    </row>
    <row r="276" spans="1:7">
      <c r="A276" s="1" t="s">
        <v>1296</v>
      </c>
      <c r="B276" s="1" t="s">
        <v>1283</v>
      </c>
      <c r="C276" s="1" t="s">
        <v>1169</v>
      </c>
      <c r="E276">
        <f>VALUE(Calorimeter3[[#This Row],[Column1]])</f>
        <v>4.5333333333333297</v>
      </c>
      <c r="F276" s="70">
        <f t="shared" si="6"/>
        <v>271.99999999999977</v>
      </c>
      <c r="G276">
        <f>VALUE(Calorimeter3[[#This Row],[Column2]])</f>
        <v>15.509720760436499</v>
      </c>
    </row>
    <row r="277" spans="1:7">
      <c r="A277" s="1" t="s">
        <v>1297</v>
      </c>
      <c r="B277" s="1" t="s">
        <v>1281</v>
      </c>
      <c r="C277" s="1" t="s">
        <v>394</v>
      </c>
      <c r="E277">
        <f>VALUE(Calorimeter3[[#This Row],[Column1]])</f>
        <v>4.55</v>
      </c>
      <c r="F277" s="70">
        <f t="shared" si="6"/>
        <v>273</v>
      </c>
      <c r="G277">
        <f>VALUE(Calorimeter3[[#This Row],[Column2]])</f>
        <v>15.539244593011</v>
      </c>
    </row>
    <row r="278" spans="1:7">
      <c r="A278" s="1" t="s">
        <v>1298</v>
      </c>
      <c r="B278" s="1" t="s">
        <v>1295</v>
      </c>
      <c r="C278" s="1" t="s">
        <v>394</v>
      </c>
      <c r="E278">
        <f>VALUE(Calorimeter3[[#This Row],[Column1]])</f>
        <v>4.5666666666666602</v>
      </c>
      <c r="F278" s="70">
        <f t="shared" si="6"/>
        <v>273.9999999999996</v>
      </c>
      <c r="G278">
        <f>VALUE(Calorimeter3[[#This Row],[Column2]])</f>
        <v>15.450640166825901</v>
      </c>
    </row>
    <row r="279" spans="1:7">
      <c r="A279" s="1" t="s">
        <v>1299</v>
      </c>
      <c r="B279" s="1" t="s">
        <v>1281</v>
      </c>
      <c r="C279" s="1" t="s">
        <v>1171</v>
      </c>
      <c r="E279">
        <f>VALUE(Calorimeter3[[#This Row],[Column1]])</f>
        <v>4.5833333333333304</v>
      </c>
      <c r="F279" s="70">
        <f t="shared" si="6"/>
        <v>274.99999999999983</v>
      </c>
      <c r="G279">
        <f>VALUE(Calorimeter3[[#This Row],[Column2]])</f>
        <v>15.539244593011</v>
      </c>
    </row>
    <row r="280" spans="1:7">
      <c r="A280" s="1" t="s">
        <v>1300</v>
      </c>
      <c r="B280" s="1" t="s">
        <v>1286</v>
      </c>
      <c r="C280" s="1" t="s">
        <v>394</v>
      </c>
      <c r="E280">
        <f>VALUE(Calorimeter3[[#This Row],[Column1]])</f>
        <v>4.5999999999999996</v>
      </c>
      <c r="F280" s="70">
        <f t="shared" si="6"/>
        <v>276</v>
      </c>
      <c r="G280">
        <f>VALUE(Calorimeter3[[#This Row],[Column2]])</f>
        <v>15.480185962579201</v>
      </c>
    </row>
    <row r="281" spans="1:7">
      <c r="A281" s="1" t="s">
        <v>1301</v>
      </c>
      <c r="B281" s="1" t="s">
        <v>1283</v>
      </c>
      <c r="C281" s="1" t="s">
        <v>1169</v>
      </c>
      <c r="E281">
        <f>VALUE(Calorimeter3[[#This Row],[Column1]])</f>
        <v>4.61666666666666</v>
      </c>
      <c r="F281" s="70">
        <f t="shared" si="6"/>
        <v>276.9999999999996</v>
      </c>
      <c r="G281">
        <f>VALUE(Calorimeter3[[#This Row],[Column2]])</f>
        <v>15.509720760436499</v>
      </c>
    </row>
    <row r="282" spans="1:7">
      <c r="A282" s="1" t="s">
        <v>1302</v>
      </c>
      <c r="B282" s="1" t="s">
        <v>1286</v>
      </c>
      <c r="C282" s="1" t="s">
        <v>1169</v>
      </c>
      <c r="E282">
        <f>VALUE(Calorimeter3[[#This Row],[Column1]])</f>
        <v>4.6333333333333302</v>
      </c>
      <c r="F282" s="70">
        <f t="shared" si="6"/>
        <v>277.99999999999983</v>
      </c>
      <c r="G282">
        <f>VALUE(Calorimeter3[[#This Row],[Column2]])</f>
        <v>15.480185962579201</v>
      </c>
    </row>
    <row r="283" spans="1:7">
      <c r="A283" s="1" t="s">
        <v>1303</v>
      </c>
      <c r="B283" s="1" t="s">
        <v>1283</v>
      </c>
      <c r="C283" s="1" t="s">
        <v>394</v>
      </c>
      <c r="E283">
        <f>VALUE(Calorimeter3[[#This Row],[Column1]])</f>
        <v>4.6500000000000004</v>
      </c>
      <c r="F283" s="70">
        <f t="shared" si="6"/>
        <v>279</v>
      </c>
      <c r="G283">
        <f>VALUE(Calorimeter3[[#This Row],[Column2]])</f>
        <v>15.509720760436499</v>
      </c>
    </row>
    <row r="284" spans="1:7">
      <c r="A284" s="1" t="s">
        <v>214</v>
      </c>
      <c r="B284" s="1" t="s">
        <v>1283</v>
      </c>
      <c r="C284" s="1" t="s">
        <v>394</v>
      </c>
      <c r="E284">
        <f>VALUE(Calorimeter3[[#This Row],[Column1]])</f>
        <v>4.6666666666666599</v>
      </c>
      <c r="F284" s="70">
        <f t="shared" si="6"/>
        <v>279.9999999999996</v>
      </c>
      <c r="G284">
        <f>VALUE(Calorimeter3[[#This Row],[Column2]])</f>
        <v>15.509720760436499</v>
      </c>
    </row>
    <row r="285" spans="1:7">
      <c r="A285" s="1" t="s">
        <v>1304</v>
      </c>
      <c r="B285" s="1" t="s">
        <v>1286</v>
      </c>
      <c r="C285" s="1" t="s">
        <v>394</v>
      </c>
      <c r="E285">
        <f>VALUE(Calorimeter3[[#This Row],[Column1]])</f>
        <v>4.68333333333333</v>
      </c>
      <c r="F285" s="70">
        <f t="shared" si="6"/>
        <v>280.99999999999977</v>
      </c>
      <c r="G285">
        <f>VALUE(Calorimeter3[[#This Row],[Column2]])</f>
        <v>15.480185962579201</v>
      </c>
    </row>
    <row r="286" spans="1:7">
      <c r="A286" s="1" t="s">
        <v>1305</v>
      </c>
      <c r="B286" s="1" t="s">
        <v>1283</v>
      </c>
      <c r="C286" s="1" t="s">
        <v>1169</v>
      </c>
      <c r="E286">
        <f>VALUE(Calorimeter3[[#This Row],[Column1]])</f>
        <v>4.7</v>
      </c>
      <c r="F286" s="70">
        <f t="shared" si="6"/>
        <v>282</v>
      </c>
      <c r="G286">
        <f>VALUE(Calorimeter3[[#This Row],[Column2]])</f>
        <v>15.509720760436499</v>
      </c>
    </row>
    <row r="287" spans="1:7">
      <c r="A287" s="1" t="s">
        <v>1306</v>
      </c>
      <c r="B287" s="1" t="s">
        <v>1286</v>
      </c>
      <c r="C287" s="1" t="s">
        <v>394</v>
      </c>
      <c r="E287">
        <f>VALUE(Calorimeter3[[#This Row],[Column1]])</f>
        <v>4.7166666666666597</v>
      </c>
      <c r="F287" s="70">
        <f t="shared" si="6"/>
        <v>282.9999999999996</v>
      </c>
      <c r="G287">
        <f>VALUE(Calorimeter3[[#This Row],[Column2]])</f>
        <v>15.480185962579201</v>
      </c>
    </row>
    <row r="288" spans="1:7">
      <c r="A288" s="1" t="s">
        <v>1307</v>
      </c>
      <c r="B288" s="1" t="s">
        <v>1286</v>
      </c>
      <c r="C288" s="1" t="s">
        <v>394</v>
      </c>
      <c r="E288">
        <f>VALUE(Calorimeter3[[#This Row],[Column1]])</f>
        <v>4.7333333333333298</v>
      </c>
      <c r="F288" s="70">
        <f t="shared" si="6"/>
        <v>283.99999999999977</v>
      </c>
      <c r="G288">
        <f>VALUE(Calorimeter3[[#This Row],[Column2]])</f>
        <v>15.480185962579201</v>
      </c>
    </row>
    <row r="289" spans="1:7">
      <c r="A289" s="1" t="s">
        <v>1308</v>
      </c>
      <c r="B289" s="1" t="s">
        <v>1286</v>
      </c>
      <c r="C289" s="1" t="s">
        <v>394</v>
      </c>
      <c r="E289">
        <f>VALUE(Calorimeter3[[#This Row],[Column1]])</f>
        <v>4.75</v>
      </c>
      <c r="F289" s="70">
        <f t="shared" si="6"/>
        <v>285</v>
      </c>
      <c r="G289">
        <f>VALUE(Calorimeter3[[#This Row],[Column2]])</f>
        <v>15.480185962579201</v>
      </c>
    </row>
    <row r="290" spans="1:7">
      <c r="A290" s="1" t="s">
        <v>1309</v>
      </c>
      <c r="B290" s="1" t="s">
        <v>1295</v>
      </c>
      <c r="C290" s="1" t="s">
        <v>1171</v>
      </c>
      <c r="E290">
        <f>VALUE(Calorimeter3[[#This Row],[Column1]])</f>
        <v>4.7666666666666604</v>
      </c>
      <c r="F290" s="70">
        <f t="shared" si="6"/>
        <v>285.9999999999996</v>
      </c>
      <c r="G290">
        <f>VALUE(Calorimeter3[[#This Row],[Column2]])</f>
        <v>15.450640166825901</v>
      </c>
    </row>
    <row r="291" spans="1:7">
      <c r="A291" s="1" t="s">
        <v>1310</v>
      </c>
      <c r="B291" s="1" t="s">
        <v>1286</v>
      </c>
      <c r="C291" s="1" t="s">
        <v>1171</v>
      </c>
      <c r="E291">
        <f>VALUE(Calorimeter3[[#This Row],[Column1]])</f>
        <v>4.7833333333333297</v>
      </c>
      <c r="F291" s="70">
        <f t="shared" si="6"/>
        <v>286.99999999999977</v>
      </c>
      <c r="G291">
        <f>VALUE(Calorimeter3[[#This Row],[Column2]])</f>
        <v>15.480185962579201</v>
      </c>
    </row>
    <row r="292" spans="1:7">
      <c r="A292" s="1" t="s">
        <v>1311</v>
      </c>
      <c r="B292" s="1" t="s">
        <v>1283</v>
      </c>
      <c r="C292" s="1" t="s">
        <v>394</v>
      </c>
      <c r="E292">
        <f>VALUE(Calorimeter3[[#This Row],[Column1]])</f>
        <v>4.8</v>
      </c>
      <c r="F292" s="70">
        <f t="shared" si="6"/>
        <v>288</v>
      </c>
      <c r="G292">
        <f>VALUE(Calorimeter3[[#This Row],[Column2]])</f>
        <v>15.509720760436499</v>
      </c>
    </row>
    <row r="293" spans="1:7">
      <c r="A293" s="1" t="s">
        <v>1312</v>
      </c>
      <c r="B293" s="1" t="s">
        <v>1286</v>
      </c>
      <c r="C293" s="1" t="s">
        <v>394</v>
      </c>
      <c r="E293">
        <f>VALUE(Calorimeter3[[#This Row],[Column1]])</f>
        <v>4.8166666666666602</v>
      </c>
      <c r="F293" s="70">
        <f t="shared" si="6"/>
        <v>288.9999999999996</v>
      </c>
      <c r="G293">
        <f>VALUE(Calorimeter3[[#This Row],[Column2]])</f>
        <v>15.480185962579201</v>
      </c>
    </row>
    <row r="294" spans="1:7">
      <c r="A294" s="1" t="s">
        <v>216</v>
      </c>
      <c r="B294" s="1" t="s">
        <v>1313</v>
      </c>
      <c r="C294" s="1" t="s">
        <v>394</v>
      </c>
      <c r="E294">
        <f>VALUE(Calorimeter3[[#This Row],[Column1]])</f>
        <v>4.8333333333333304</v>
      </c>
      <c r="F294" s="70">
        <f t="shared" si="6"/>
        <v>289.99999999999983</v>
      </c>
      <c r="G294">
        <f>VALUE(Calorimeter3[[#This Row],[Column2]])</f>
        <v>15.421083340490901</v>
      </c>
    </row>
    <row r="295" spans="1:7">
      <c r="A295" s="1" t="s">
        <v>1314</v>
      </c>
      <c r="B295" s="1" t="s">
        <v>1295</v>
      </c>
      <c r="C295" s="1" t="s">
        <v>1169</v>
      </c>
      <c r="E295">
        <f>VALUE(Calorimeter3[[#This Row],[Column1]])</f>
        <v>4.8499999999999996</v>
      </c>
      <c r="F295" s="70">
        <f t="shared" si="6"/>
        <v>291</v>
      </c>
      <c r="G295">
        <f>VALUE(Calorimeter3[[#This Row],[Column2]])</f>
        <v>15.450640166825901</v>
      </c>
    </row>
    <row r="296" spans="1:7">
      <c r="A296" s="1" t="s">
        <v>1315</v>
      </c>
      <c r="B296" s="1" t="s">
        <v>1313</v>
      </c>
      <c r="C296" s="1" t="s">
        <v>1167</v>
      </c>
      <c r="E296">
        <f>VALUE(Calorimeter3[[#This Row],[Column1]])</f>
        <v>4.86666666666666</v>
      </c>
      <c r="F296" s="70">
        <f t="shared" si="6"/>
        <v>291.9999999999996</v>
      </c>
      <c r="G296">
        <f>VALUE(Calorimeter3[[#This Row],[Column2]])</f>
        <v>15.421083340490901</v>
      </c>
    </row>
    <row r="297" spans="1:7">
      <c r="A297" s="1" t="s">
        <v>1316</v>
      </c>
      <c r="B297" s="1" t="s">
        <v>1295</v>
      </c>
      <c r="C297" s="1" t="s">
        <v>394</v>
      </c>
      <c r="E297">
        <f>VALUE(Calorimeter3[[#This Row],[Column1]])</f>
        <v>4.8833333333333302</v>
      </c>
      <c r="F297" s="70">
        <f t="shared" si="6"/>
        <v>292.99999999999983</v>
      </c>
      <c r="G297">
        <f>VALUE(Calorimeter3[[#This Row],[Column2]])</f>
        <v>15.450640166825901</v>
      </c>
    </row>
    <row r="298" spans="1:7">
      <c r="A298" s="1" t="s">
        <v>1317</v>
      </c>
      <c r="B298" s="1" t="s">
        <v>1283</v>
      </c>
      <c r="C298" s="1" t="s">
        <v>394</v>
      </c>
      <c r="E298">
        <f>VALUE(Calorimeter3[[#This Row],[Column1]])</f>
        <v>4.9000000000000004</v>
      </c>
      <c r="F298" s="70">
        <f t="shared" si="6"/>
        <v>294</v>
      </c>
      <c r="G298">
        <f>VALUE(Calorimeter3[[#This Row],[Column2]])</f>
        <v>15.509720760436499</v>
      </c>
    </row>
    <row r="299" spans="1:7">
      <c r="A299" s="1" t="s">
        <v>1318</v>
      </c>
      <c r="B299" s="1" t="s">
        <v>1286</v>
      </c>
      <c r="C299" s="1" t="s">
        <v>1167</v>
      </c>
      <c r="E299">
        <f>VALUE(Calorimeter3[[#This Row],[Column1]])</f>
        <v>4.9166666666666599</v>
      </c>
      <c r="F299" s="70">
        <f t="shared" si="6"/>
        <v>294.9999999999996</v>
      </c>
      <c r="G299">
        <f>VALUE(Calorimeter3[[#This Row],[Column2]])</f>
        <v>15.480185962579201</v>
      </c>
    </row>
    <row r="300" spans="1:7">
      <c r="A300" s="1" t="s">
        <v>1319</v>
      </c>
      <c r="B300" s="1" t="s">
        <v>1286</v>
      </c>
      <c r="C300" s="1" t="s">
        <v>394</v>
      </c>
      <c r="E300">
        <f>VALUE(Calorimeter3[[#This Row],[Column1]])</f>
        <v>4.93333333333333</v>
      </c>
      <c r="F300" s="70">
        <f t="shared" si="6"/>
        <v>295.99999999999977</v>
      </c>
      <c r="G300">
        <f>VALUE(Calorimeter3[[#This Row],[Column2]])</f>
        <v>15.480185962579201</v>
      </c>
    </row>
    <row r="301" spans="1:7">
      <c r="A301" s="1" t="s">
        <v>1320</v>
      </c>
      <c r="B301" s="1" t="s">
        <v>1286</v>
      </c>
      <c r="C301" s="1" t="s">
        <v>394</v>
      </c>
      <c r="E301">
        <f>VALUE(Calorimeter3[[#This Row],[Column1]])</f>
        <v>4.95</v>
      </c>
      <c r="F301" s="70">
        <f t="shared" si="6"/>
        <v>297</v>
      </c>
      <c r="G301">
        <f>VALUE(Calorimeter3[[#This Row],[Column2]])</f>
        <v>15.480185962579201</v>
      </c>
    </row>
    <row r="302" spans="1:7">
      <c r="A302" s="1" t="s">
        <v>1321</v>
      </c>
      <c r="B302" s="1" t="s">
        <v>1313</v>
      </c>
      <c r="C302" s="1" t="s">
        <v>394</v>
      </c>
      <c r="E302">
        <f>VALUE(Calorimeter3[[#This Row],[Column1]])</f>
        <v>4.9666666666666597</v>
      </c>
      <c r="F302" s="70">
        <f t="shared" si="6"/>
        <v>297.9999999999996</v>
      </c>
      <c r="G302">
        <f>VALUE(Calorimeter3[[#This Row],[Column2]])</f>
        <v>15.421083340490901</v>
      </c>
    </row>
    <row r="303" spans="1:7">
      <c r="A303" s="1" t="s">
        <v>1322</v>
      </c>
      <c r="B303" s="1" t="s">
        <v>1313</v>
      </c>
      <c r="C303" s="1" t="s">
        <v>394</v>
      </c>
      <c r="E303">
        <f>VALUE(Calorimeter3[[#This Row],[Column1]])</f>
        <v>4.9833333333333298</v>
      </c>
      <c r="F303" s="70">
        <f t="shared" si="6"/>
        <v>298.99999999999977</v>
      </c>
      <c r="G303">
        <f>VALUE(Calorimeter3[[#This Row],[Column2]])</f>
        <v>15.421083340490901</v>
      </c>
    </row>
    <row r="304" spans="1:7">
      <c r="A304" s="1" t="s">
        <v>14</v>
      </c>
      <c r="B304" s="1" t="s">
        <v>1295</v>
      </c>
      <c r="C304" s="1" t="s">
        <v>394</v>
      </c>
      <c r="E304">
        <f>VALUE(Calorimeter3[[#This Row],[Column1]])</f>
        <v>5</v>
      </c>
      <c r="F304" s="70">
        <f t="shared" si="6"/>
        <v>300</v>
      </c>
      <c r="G304">
        <f>VALUE(Calorimeter3[[#This Row],[Column2]])</f>
        <v>15.450640166825901</v>
      </c>
    </row>
    <row r="305" spans="1:7">
      <c r="A305" s="1" t="s">
        <v>1323</v>
      </c>
      <c r="B305" s="1" t="s">
        <v>1313</v>
      </c>
      <c r="C305" s="1" t="s">
        <v>1169</v>
      </c>
      <c r="E305">
        <f>VALUE(Calorimeter3[[#This Row],[Column1]])</f>
        <v>5.0166666666666604</v>
      </c>
      <c r="F305" s="70">
        <f t="shared" si="6"/>
        <v>300.9999999999996</v>
      </c>
      <c r="G305">
        <f>VALUE(Calorimeter3[[#This Row],[Column2]])</f>
        <v>15.421083340490901</v>
      </c>
    </row>
    <row r="306" spans="1:7">
      <c r="A306" s="1" t="s">
        <v>1324</v>
      </c>
      <c r="B306" s="1" t="s">
        <v>1325</v>
      </c>
      <c r="C306" s="1" t="s">
        <v>394</v>
      </c>
      <c r="E306">
        <f>VALUE(Calorimeter3[[#This Row],[Column1]])</f>
        <v>5.0333333333333297</v>
      </c>
      <c r="F306" s="70">
        <f t="shared" si="6"/>
        <v>301.99999999999977</v>
      </c>
      <c r="G306">
        <f>VALUE(Calorimeter3[[#This Row],[Column2]])</f>
        <v>15.3915154508159</v>
      </c>
    </row>
    <row r="307" spans="1:7">
      <c r="A307" s="1" t="s">
        <v>1326</v>
      </c>
      <c r="B307" s="1" t="s">
        <v>1325</v>
      </c>
      <c r="C307" s="1" t="s">
        <v>394</v>
      </c>
      <c r="E307">
        <f>VALUE(Calorimeter3[[#This Row],[Column1]])</f>
        <v>5.05</v>
      </c>
      <c r="F307" s="70">
        <f t="shared" si="6"/>
        <v>303</v>
      </c>
      <c r="G307">
        <f>VALUE(Calorimeter3[[#This Row],[Column2]])</f>
        <v>15.3915154508159</v>
      </c>
    </row>
    <row r="308" spans="1:7">
      <c r="A308" s="1" t="s">
        <v>1327</v>
      </c>
      <c r="B308" s="1" t="s">
        <v>1325</v>
      </c>
      <c r="C308" s="1" t="s">
        <v>1167</v>
      </c>
      <c r="E308">
        <f>VALUE(Calorimeter3[[#This Row],[Column1]])</f>
        <v>5.0666666666666602</v>
      </c>
      <c r="F308" s="70">
        <f t="shared" si="6"/>
        <v>303.9999999999996</v>
      </c>
      <c r="G308">
        <f>VALUE(Calorimeter3[[#This Row],[Column2]])</f>
        <v>15.3915154508159</v>
      </c>
    </row>
    <row r="309" spans="1:7">
      <c r="A309" s="1" t="s">
        <v>1328</v>
      </c>
      <c r="B309" s="1" t="s">
        <v>1313</v>
      </c>
      <c r="C309" s="1" t="s">
        <v>394</v>
      </c>
      <c r="E309">
        <f>VALUE(Calorimeter3[[#This Row],[Column1]])</f>
        <v>5.0833333333333304</v>
      </c>
      <c r="F309" s="70">
        <f t="shared" si="6"/>
        <v>304.99999999999983</v>
      </c>
      <c r="G309">
        <f>VALUE(Calorimeter3[[#This Row],[Column2]])</f>
        <v>15.421083340490901</v>
      </c>
    </row>
    <row r="310" spans="1:7">
      <c r="A310" s="1" t="s">
        <v>1329</v>
      </c>
      <c r="B310" s="1" t="s">
        <v>1325</v>
      </c>
      <c r="C310" s="1" t="s">
        <v>394</v>
      </c>
      <c r="E310">
        <f>VALUE(Calorimeter3[[#This Row],[Column1]])</f>
        <v>5.0999999999999996</v>
      </c>
      <c r="F310" s="70">
        <f t="shared" si="6"/>
        <v>306</v>
      </c>
      <c r="G310">
        <f>VALUE(Calorimeter3[[#This Row],[Column2]])</f>
        <v>15.3915154508159</v>
      </c>
    </row>
    <row r="311" spans="1:7">
      <c r="A311" s="1" t="s">
        <v>1330</v>
      </c>
      <c r="B311" s="1" t="s">
        <v>1295</v>
      </c>
      <c r="C311" s="1" t="s">
        <v>394</v>
      </c>
      <c r="E311">
        <f>VALUE(Calorimeter3[[#This Row],[Column1]])</f>
        <v>5.11666666666666</v>
      </c>
      <c r="F311" s="70">
        <f t="shared" si="6"/>
        <v>306.9999999999996</v>
      </c>
      <c r="G311">
        <f>VALUE(Calorimeter3[[#This Row],[Column2]])</f>
        <v>15.450640166825901</v>
      </c>
    </row>
    <row r="312" spans="1:7">
      <c r="A312" s="1" t="s">
        <v>1331</v>
      </c>
      <c r="B312" s="1" t="s">
        <v>1286</v>
      </c>
      <c r="C312" s="1" t="s">
        <v>394</v>
      </c>
      <c r="E312">
        <f>VALUE(Calorimeter3[[#This Row],[Column1]])</f>
        <v>5.1333333333333302</v>
      </c>
      <c r="F312" s="70">
        <f t="shared" si="6"/>
        <v>307.99999999999983</v>
      </c>
      <c r="G312">
        <f>VALUE(Calorimeter3[[#This Row],[Column2]])</f>
        <v>15.480185962579201</v>
      </c>
    </row>
    <row r="313" spans="1:7">
      <c r="A313" s="1" t="s">
        <v>1332</v>
      </c>
      <c r="B313" s="1" t="s">
        <v>1333</v>
      </c>
      <c r="C313" s="1" t="s">
        <v>1167</v>
      </c>
      <c r="E313">
        <f>VALUE(Calorimeter3[[#This Row],[Column1]])</f>
        <v>5.15</v>
      </c>
      <c r="F313" s="70">
        <f t="shared" si="6"/>
        <v>309</v>
      </c>
      <c r="G313">
        <f>VALUE(Calorimeter3[[#This Row],[Column2]])</f>
        <v>15.3323463500468</v>
      </c>
    </row>
    <row r="314" spans="1:7">
      <c r="A314" s="1" t="s">
        <v>220</v>
      </c>
      <c r="B314" s="1" t="s">
        <v>1334</v>
      </c>
      <c r="C314" s="1" t="s">
        <v>1167</v>
      </c>
      <c r="E314">
        <f>VALUE(Calorimeter3[[#This Row],[Column1]])</f>
        <v>5.1666666666666599</v>
      </c>
      <c r="F314" s="70">
        <f t="shared" si="6"/>
        <v>309.9999999999996</v>
      </c>
      <c r="G314">
        <f>VALUE(Calorimeter3[[#This Row],[Column2]])</f>
        <v>15.273132600986401</v>
      </c>
    </row>
    <row r="315" spans="1:7">
      <c r="A315" s="1" t="s">
        <v>1335</v>
      </c>
      <c r="B315" s="1" t="s">
        <v>1325</v>
      </c>
      <c r="C315" s="1" t="s">
        <v>394</v>
      </c>
      <c r="E315">
        <f>VALUE(Calorimeter3[[#This Row],[Column1]])</f>
        <v>5.18333333333333</v>
      </c>
      <c r="F315" s="70">
        <f t="shared" si="6"/>
        <v>310.99999999999977</v>
      </c>
      <c r="G315">
        <f>VALUE(Calorimeter3[[#This Row],[Column2]])</f>
        <v>15.3915154508159</v>
      </c>
    </row>
    <row r="316" spans="1:7">
      <c r="A316" s="1" t="s">
        <v>1336</v>
      </c>
      <c r="B316" s="1" t="s">
        <v>1337</v>
      </c>
      <c r="C316" s="1" t="s">
        <v>394</v>
      </c>
      <c r="E316">
        <f>VALUE(Calorimeter3[[#This Row],[Column1]])</f>
        <v>5.2</v>
      </c>
      <c r="F316" s="70">
        <f t="shared" si="6"/>
        <v>312</v>
      </c>
      <c r="G316">
        <f>VALUE(Calorimeter3[[#This Row],[Column2]])</f>
        <v>15.3619364649694</v>
      </c>
    </row>
    <row r="317" spans="1:7">
      <c r="A317" s="1" t="s">
        <v>1338</v>
      </c>
      <c r="B317" s="1" t="s">
        <v>1337</v>
      </c>
      <c r="C317" s="1" t="s">
        <v>394</v>
      </c>
      <c r="E317">
        <f>VALUE(Calorimeter3[[#This Row],[Column1]])</f>
        <v>5.2166666666666597</v>
      </c>
      <c r="F317" s="70">
        <f t="shared" si="6"/>
        <v>312.9999999999996</v>
      </c>
      <c r="G317">
        <f>VALUE(Calorimeter3[[#This Row],[Column2]])</f>
        <v>15.3619364649694</v>
      </c>
    </row>
    <row r="318" spans="1:7">
      <c r="A318" s="1" t="s">
        <v>1339</v>
      </c>
      <c r="B318" s="1" t="s">
        <v>1295</v>
      </c>
      <c r="C318" s="1" t="s">
        <v>394</v>
      </c>
      <c r="E318">
        <f>VALUE(Calorimeter3[[#This Row],[Column1]])</f>
        <v>5.2333333333333298</v>
      </c>
      <c r="F318" s="70">
        <f t="shared" si="6"/>
        <v>313.99999999999977</v>
      </c>
      <c r="G318">
        <f>VALUE(Calorimeter3[[#This Row],[Column2]])</f>
        <v>15.450640166825901</v>
      </c>
    </row>
    <row r="319" spans="1:7">
      <c r="A319" s="1" t="s">
        <v>1340</v>
      </c>
      <c r="B319" s="1" t="s">
        <v>1325</v>
      </c>
      <c r="C319" s="1" t="s">
        <v>394</v>
      </c>
      <c r="E319">
        <f>VALUE(Calorimeter3[[#This Row],[Column1]])</f>
        <v>5.25</v>
      </c>
      <c r="F319" s="70">
        <f t="shared" si="6"/>
        <v>315</v>
      </c>
      <c r="G319">
        <f>VALUE(Calorimeter3[[#This Row],[Column2]])</f>
        <v>15.3915154508159</v>
      </c>
    </row>
    <row r="320" spans="1:7">
      <c r="A320" s="1" t="s">
        <v>1341</v>
      </c>
      <c r="B320" s="1" t="s">
        <v>1333</v>
      </c>
      <c r="C320" s="1" t="s">
        <v>1169</v>
      </c>
      <c r="E320">
        <f>VALUE(Calorimeter3[[#This Row],[Column1]])</f>
        <v>5.2666666666666604</v>
      </c>
      <c r="F320" s="70">
        <f t="shared" si="6"/>
        <v>315.9999999999996</v>
      </c>
      <c r="G320">
        <f>VALUE(Calorimeter3[[#This Row],[Column2]])</f>
        <v>15.3323463500468</v>
      </c>
    </row>
    <row r="321" spans="1:7">
      <c r="A321" s="1" t="s">
        <v>1342</v>
      </c>
      <c r="B321" s="1" t="s">
        <v>1333</v>
      </c>
      <c r="C321" s="1" t="s">
        <v>1169</v>
      </c>
      <c r="E321">
        <f>VALUE(Calorimeter3[[#This Row],[Column1]])</f>
        <v>5.2833333333333297</v>
      </c>
      <c r="F321" s="70">
        <f t="shared" si="6"/>
        <v>316.99999999999977</v>
      </c>
      <c r="G321">
        <f>VALUE(Calorimeter3[[#This Row],[Column2]])</f>
        <v>15.3323463500468</v>
      </c>
    </row>
    <row r="322" spans="1:7">
      <c r="A322" s="1" t="s">
        <v>1343</v>
      </c>
      <c r="B322" s="1" t="s">
        <v>1344</v>
      </c>
      <c r="C322" s="1" t="s">
        <v>1167</v>
      </c>
      <c r="E322">
        <f>VALUE(Calorimeter3[[#This Row],[Column1]])</f>
        <v>5.3</v>
      </c>
      <c r="F322" s="70">
        <f t="shared" si="6"/>
        <v>318</v>
      </c>
      <c r="G322">
        <f>VALUE(Calorimeter3[[#This Row],[Column2]])</f>
        <v>15.302745073069801</v>
      </c>
    </row>
    <row r="323" spans="1:7">
      <c r="A323" s="1" t="s">
        <v>1345</v>
      </c>
      <c r="B323" s="1" t="s">
        <v>1337</v>
      </c>
      <c r="C323" s="1" t="s">
        <v>1169</v>
      </c>
      <c r="E323">
        <f>VALUE(Calorimeter3[[#This Row],[Column1]])</f>
        <v>5.3166666666666602</v>
      </c>
      <c r="F323" s="70">
        <f t="shared" si="6"/>
        <v>318.9999999999996</v>
      </c>
      <c r="G323">
        <f>VALUE(Calorimeter3[[#This Row],[Column2]])</f>
        <v>15.3619364649694</v>
      </c>
    </row>
    <row r="324" spans="1:7">
      <c r="A324" s="1" t="s">
        <v>222</v>
      </c>
      <c r="B324" s="1" t="s">
        <v>1313</v>
      </c>
      <c r="C324" s="1" t="s">
        <v>1169</v>
      </c>
      <c r="E324">
        <f>VALUE(Calorimeter3[[#This Row],[Column1]])</f>
        <v>5.3333333333333304</v>
      </c>
      <c r="F324" s="70">
        <f t="shared" si="6"/>
        <v>319.99999999999983</v>
      </c>
      <c r="G324">
        <f>VALUE(Calorimeter3[[#This Row],[Column2]])</f>
        <v>15.421083340490901</v>
      </c>
    </row>
    <row r="325" spans="1:7">
      <c r="A325" s="1" t="s">
        <v>1346</v>
      </c>
      <c r="B325" s="1" t="s">
        <v>1313</v>
      </c>
      <c r="C325" s="1" t="s">
        <v>1169</v>
      </c>
      <c r="E325">
        <f>VALUE(Calorimeter3[[#This Row],[Column1]])</f>
        <v>5.35</v>
      </c>
      <c r="F325" s="70">
        <f t="shared" si="6"/>
        <v>321</v>
      </c>
      <c r="G325">
        <f>VALUE(Calorimeter3[[#This Row],[Column2]])</f>
        <v>15.421083340490901</v>
      </c>
    </row>
    <row r="326" spans="1:7">
      <c r="A326" s="1" t="s">
        <v>1347</v>
      </c>
      <c r="B326" s="1" t="s">
        <v>1325</v>
      </c>
      <c r="C326" s="1" t="s">
        <v>394</v>
      </c>
      <c r="E326">
        <f>VALUE(Calorimeter3[[#This Row],[Column1]])</f>
        <v>5.36666666666666</v>
      </c>
      <c r="F326" s="70">
        <f t="shared" ref="F326:F389" si="7">E326*60</f>
        <v>321.9999999999996</v>
      </c>
      <c r="G326">
        <f>VALUE(Calorimeter3[[#This Row],[Column2]])</f>
        <v>15.3915154508159</v>
      </c>
    </row>
    <row r="327" spans="1:7">
      <c r="A327" s="1" t="s">
        <v>1348</v>
      </c>
      <c r="B327" s="1" t="s">
        <v>1344</v>
      </c>
      <c r="C327" s="1" t="s">
        <v>1167</v>
      </c>
      <c r="E327">
        <f>VALUE(Calorimeter3[[#This Row],[Column1]])</f>
        <v>5.3833333333333302</v>
      </c>
      <c r="F327" s="70">
        <f t="shared" si="7"/>
        <v>322.99999999999983</v>
      </c>
      <c r="G327">
        <f>VALUE(Calorimeter3[[#This Row],[Column2]])</f>
        <v>15.302745073069801</v>
      </c>
    </row>
    <row r="328" spans="1:7">
      <c r="A328" s="1" t="s">
        <v>1349</v>
      </c>
      <c r="B328" s="1" t="s">
        <v>1337</v>
      </c>
      <c r="C328" s="1" t="s">
        <v>394</v>
      </c>
      <c r="E328">
        <f>VALUE(Calorimeter3[[#This Row],[Column1]])</f>
        <v>5.4</v>
      </c>
      <c r="F328" s="70">
        <f t="shared" si="7"/>
        <v>324</v>
      </c>
      <c r="G328">
        <f>VALUE(Calorimeter3[[#This Row],[Column2]])</f>
        <v>15.3619364649694</v>
      </c>
    </row>
    <row r="329" spans="1:7">
      <c r="A329" s="1" t="s">
        <v>1350</v>
      </c>
      <c r="B329" s="1" t="s">
        <v>1334</v>
      </c>
      <c r="C329" s="1" t="s">
        <v>394</v>
      </c>
      <c r="E329">
        <f>VALUE(Calorimeter3[[#This Row],[Column1]])</f>
        <v>5.4166666666666599</v>
      </c>
      <c r="F329" s="70">
        <f t="shared" si="7"/>
        <v>324.9999999999996</v>
      </c>
      <c r="G329">
        <f>VALUE(Calorimeter3[[#This Row],[Column2]])</f>
        <v>15.273132600986401</v>
      </c>
    </row>
    <row r="330" spans="1:7">
      <c r="A330" s="1" t="s">
        <v>1351</v>
      </c>
      <c r="B330" s="1" t="s">
        <v>1313</v>
      </c>
      <c r="C330" s="1" t="s">
        <v>1169</v>
      </c>
      <c r="E330">
        <f>VALUE(Calorimeter3[[#This Row],[Column1]])</f>
        <v>5.43333333333333</v>
      </c>
      <c r="F330" s="70">
        <f t="shared" si="7"/>
        <v>325.99999999999977</v>
      </c>
      <c r="G330">
        <f>VALUE(Calorimeter3[[#This Row],[Column2]])</f>
        <v>15.421083340490901</v>
      </c>
    </row>
    <row r="331" spans="1:7">
      <c r="A331" s="1" t="s">
        <v>1352</v>
      </c>
      <c r="B331" s="1" t="s">
        <v>1325</v>
      </c>
      <c r="C331" s="1" t="s">
        <v>1171</v>
      </c>
      <c r="E331">
        <f>VALUE(Calorimeter3[[#This Row],[Column1]])</f>
        <v>5.45</v>
      </c>
      <c r="F331" s="70">
        <f t="shared" si="7"/>
        <v>327</v>
      </c>
      <c r="G331">
        <f>VALUE(Calorimeter3[[#This Row],[Column2]])</f>
        <v>15.3915154508159</v>
      </c>
    </row>
    <row r="332" spans="1:7">
      <c r="A332" s="1" t="s">
        <v>1353</v>
      </c>
      <c r="B332" s="1" t="s">
        <v>1337</v>
      </c>
      <c r="C332" s="1" t="s">
        <v>1169</v>
      </c>
      <c r="E332">
        <f>VALUE(Calorimeter3[[#This Row],[Column1]])</f>
        <v>5.4666666666666597</v>
      </c>
      <c r="F332" s="70">
        <f t="shared" si="7"/>
        <v>327.9999999999996</v>
      </c>
      <c r="G332">
        <f>VALUE(Calorimeter3[[#This Row],[Column2]])</f>
        <v>15.3619364649694</v>
      </c>
    </row>
    <row r="333" spans="1:7">
      <c r="A333" s="1" t="s">
        <v>1354</v>
      </c>
      <c r="B333" s="1" t="s">
        <v>1337</v>
      </c>
      <c r="C333" s="1" t="s">
        <v>1169</v>
      </c>
      <c r="E333">
        <f>VALUE(Calorimeter3[[#This Row],[Column1]])</f>
        <v>5.4833333333333298</v>
      </c>
      <c r="F333" s="70">
        <f t="shared" si="7"/>
        <v>328.99999999999977</v>
      </c>
      <c r="G333">
        <f>VALUE(Calorimeter3[[#This Row],[Column2]])</f>
        <v>15.3619364649694</v>
      </c>
    </row>
    <row r="334" spans="1:7">
      <c r="A334" s="1" t="s">
        <v>224</v>
      </c>
      <c r="B334" s="1" t="s">
        <v>1325</v>
      </c>
      <c r="C334" s="1" t="s">
        <v>394</v>
      </c>
      <c r="E334">
        <f>VALUE(Calorimeter3[[#This Row],[Column1]])</f>
        <v>5.5</v>
      </c>
      <c r="F334" s="70">
        <f t="shared" si="7"/>
        <v>330</v>
      </c>
      <c r="G334">
        <f>VALUE(Calorimeter3[[#This Row],[Column2]])</f>
        <v>15.3915154508159</v>
      </c>
    </row>
    <row r="335" spans="1:7">
      <c r="A335" s="1" t="s">
        <v>1355</v>
      </c>
      <c r="B335" s="1" t="s">
        <v>1344</v>
      </c>
      <c r="C335" s="1" t="s">
        <v>1167</v>
      </c>
      <c r="E335">
        <f>VALUE(Calorimeter3[[#This Row],[Column1]])</f>
        <v>5.5166666666666604</v>
      </c>
      <c r="F335" s="70">
        <f t="shared" si="7"/>
        <v>330.9999999999996</v>
      </c>
      <c r="G335">
        <f>VALUE(Calorimeter3[[#This Row],[Column2]])</f>
        <v>15.302745073069801</v>
      </c>
    </row>
    <row r="336" spans="1:7">
      <c r="A336" s="1" t="s">
        <v>1356</v>
      </c>
      <c r="B336" s="1" t="s">
        <v>1344</v>
      </c>
      <c r="C336" s="1" t="s">
        <v>1169</v>
      </c>
      <c r="E336">
        <f>VALUE(Calorimeter3[[#This Row],[Column1]])</f>
        <v>5.5333333333333297</v>
      </c>
      <c r="F336" s="70">
        <f t="shared" si="7"/>
        <v>331.99999999999977</v>
      </c>
      <c r="G336">
        <f>VALUE(Calorimeter3[[#This Row],[Column2]])</f>
        <v>15.302745073069801</v>
      </c>
    </row>
    <row r="337" spans="1:7">
      <c r="A337" s="1" t="s">
        <v>1357</v>
      </c>
      <c r="B337" s="1" t="s">
        <v>1325</v>
      </c>
      <c r="C337" s="1" t="s">
        <v>1169</v>
      </c>
      <c r="E337">
        <f>VALUE(Calorimeter3[[#This Row],[Column1]])</f>
        <v>5.55</v>
      </c>
      <c r="F337" s="70">
        <f t="shared" si="7"/>
        <v>333</v>
      </c>
      <c r="G337">
        <f>VALUE(Calorimeter3[[#This Row],[Column2]])</f>
        <v>15.3915154508159</v>
      </c>
    </row>
    <row r="338" spans="1:7">
      <c r="A338" s="1" t="s">
        <v>1358</v>
      </c>
      <c r="B338" s="1" t="s">
        <v>1325</v>
      </c>
      <c r="C338" s="1" t="s">
        <v>1171</v>
      </c>
      <c r="E338">
        <f>VALUE(Calorimeter3[[#This Row],[Column1]])</f>
        <v>5.5666666666666602</v>
      </c>
      <c r="F338" s="70">
        <f t="shared" si="7"/>
        <v>333.9999999999996</v>
      </c>
      <c r="G338">
        <f>VALUE(Calorimeter3[[#This Row],[Column2]])</f>
        <v>15.3915154508159</v>
      </c>
    </row>
    <row r="339" spans="1:7">
      <c r="A339" s="1" t="s">
        <v>1359</v>
      </c>
      <c r="B339" s="1" t="s">
        <v>1334</v>
      </c>
      <c r="C339" s="1" t="s">
        <v>394</v>
      </c>
      <c r="E339">
        <f>VALUE(Calorimeter3[[#This Row],[Column1]])</f>
        <v>5.5833333333333304</v>
      </c>
      <c r="F339" s="70">
        <f t="shared" si="7"/>
        <v>334.99999999999983</v>
      </c>
      <c r="G339">
        <f>VALUE(Calorimeter3[[#This Row],[Column2]])</f>
        <v>15.273132600986401</v>
      </c>
    </row>
    <row r="340" spans="1:7">
      <c r="A340" s="1" t="s">
        <v>1360</v>
      </c>
      <c r="B340" s="1" t="s">
        <v>1325</v>
      </c>
      <c r="C340" s="1" t="s">
        <v>1169</v>
      </c>
      <c r="E340">
        <f>VALUE(Calorimeter3[[#This Row],[Column1]])</f>
        <v>5.6</v>
      </c>
      <c r="F340" s="70">
        <f t="shared" si="7"/>
        <v>336</v>
      </c>
      <c r="G340">
        <f>VALUE(Calorimeter3[[#This Row],[Column2]])</f>
        <v>15.3915154508159</v>
      </c>
    </row>
    <row r="341" spans="1:7">
      <c r="A341" s="1" t="s">
        <v>1361</v>
      </c>
      <c r="B341" s="1" t="s">
        <v>1334</v>
      </c>
      <c r="C341" s="1" t="s">
        <v>403</v>
      </c>
      <c r="E341">
        <f>VALUE(Calorimeter3[[#This Row],[Column1]])</f>
        <v>5.61666666666666</v>
      </c>
      <c r="F341" s="70">
        <f t="shared" si="7"/>
        <v>336.9999999999996</v>
      </c>
      <c r="G341">
        <f>VALUE(Calorimeter3[[#This Row],[Column2]])</f>
        <v>15.273132600986401</v>
      </c>
    </row>
    <row r="342" spans="1:7">
      <c r="A342" s="1" t="s">
        <v>1362</v>
      </c>
      <c r="B342" s="1" t="s">
        <v>1344</v>
      </c>
      <c r="C342" s="1" t="s">
        <v>394</v>
      </c>
      <c r="E342">
        <f>VALUE(Calorimeter3[[#This Row],[Column1]])</f>
        <v>5.6333333333333302</v>
      </c>
      <c r="F342" s="70">
        <f t="shared" si="7"/>
        <v>337.99999999999983</v>
      </c>
      <c r="G342">
        <f>VALUE(Calorimeter3[[#This Row],[Column2]])</f>
        <v>15.302745073069801</v>
      </c>
    </row>
    <row r="343" spans="1:7">
      <c r="A343" s="1" t="s">
        <v>1363</v>
      </c>
      <c r="B343" s="1" t="s">
        <v>1334</v>
      </c>
      <c r="C343" s="1" t="s">
        <v>1167</v>
      </c>
      <c r="E343">
        <f>VALUE(Calorimeter3[[#This Row],[Column1]])</f>
        <v>5.65</v>
      </c>
      <c r="F343" s="70">
        <f t="shared" si="7"/>
        <v>339</v>
      </c>
      <c r="G343">
        <f>VALUE(Calorimeter3[[#This Row],[Column2]])</f>
        <v>15.273132600986401</v>
      </c>
    </row>
    <row r="344" spans="1:7">
      <c r="A344" s="1" t="s">
        <v>226</v>
      </c>
      <c r="B344" s="1" t="s">
        <v>1333</v>
      </c>
      <c r="C344" s="1" t="s">
        <v>394</v>
      </c>
      <c r="E344">
        <f>VALUE(Calorimeter3[[#This Row],[Column1]])</f>
        <v>5.6666666666666599</v>
      </c>
      <c r="F344" s="70">
        <f t="shared" si="7"/>
        <v>339.9999999999996</v>
      </c>
      <c r="G344">
        <f>VALUE(Calorimeter3[[#This Row],[Column2]])</f>
        <v>15.3323463500468</v>
      </c>
    </row>
    <row r="345" spans="1:7">
      <c r="A345" s="1" t="s">
        <v>1364</v>
      </c>
      <c r="B345" s="1" t="s">
        <v>1325</v>
      </c>
      <c r="C345" s="1" t="s">
        <v>394</v>
      </c>
      <c r="E345">
        <f>VALUE(Calorimeter3[[#This Row],[Column1]])</f>
        <v>5.68333333333333</v>
      </c>
      <c r="F345" s="70">
        <f t="shared" si="7"/>
        <v>340.99999999999977</v>
      </c>
      <c r="G345">
        <f>VALUE(Calorimeter3[[#This Row],[Column2]])</f>
        <v>15.3915154508159</v>
      </c>
    </row>
    <row r="346" spans="1:7">
      <c r="A346" s="1" t="s">
        <v>1365</v>
      </c>
      <c r="B346" s="1" t="s">
        <v>1344</v>
      </c>
      <c r="C346" s="1" t="s">
        <v>1169</v>
      </c>
      <c r="E346">
        <f>VALUE(Calorimeter3[[#This Row],[Column1]])</f>
        <v>5.7</v>
      </c>
      <c r="F346" s="70">
        <f t="shared" si="7"/>
        <v>342</v>
      </c>
      <c r="G346">
        <f>VALUE(Calorimeter3[[#This Row],[Column2]])</f>
        <v>15.302745073069801</v>
      </c>
    </row>
    <row r="347" spans="1:7">
      <c r="A347" s="1" t="s">
        <v>1366</v>
      </c>
      <c r="B347" s="1" t="s">
        <v>1334</v>
      </c>
      <c r="C347" s="1" t="s">
        <v>1167</v>
      </c>
      <c r="E347">
        <f>VALUE(Calorimeter3[[#This Row],[Column1]])</f>
        <v>5.7166666666666597</v>
      </c>
      <c r="F347" s="70">
        <f t="shared" si="7"/>
        <v>342.9999999999996</v>
      </c>
      <c r="G347">
        <f>VALUE(Calorimeter3[[#This Row],[Column2]])</f>
        <v>15.273132600986401</v>
      </c>
    </row>
    <row r="348" spans="1:7">
      <c r="A348" s="1" t="s">
        <v>1367</v>
      </c>
      <c r="B348" s="1" t="s">
        <v>1344</v>
      </c>
      <c r="C348" s="1" t="s">
        <v>1167</v>
      </c>
      <c r="E348">
        <f>VALUE(Calorimeter3[[#This Row],[Column1]])</f>
        <v>5.7333333333333298</v>
      </c>
      <c r="F348" s="70">
        <f t="shared" si="7"/>
        <v>343.99999999999977</v>
      </c>
      <c r="G348">
        <f>VALUE(Calorimeter3[[#This Row],[Column2]])</f>
        <v>15.302745073069801</v>
      </c>
    </row>
    <row r="349" spans="1:7">
      <c r="A349" s="1" t="s">
        <v>1368</v>
      </c>
      <c r="B349" s="1" t="s">
        <v>1334</v>
      </c>
      <c r="C349" s="1" t="s">
        <v>394</v>
      </c>
      <c r="E349">
        <f>VALUE(Calorimeter3[[#This Row],[Column1]])</f>
        <v>5.75</v>
      </c>
      <c r="F349" s="70">
        <f t="shared" si="7"/>
        <v>345</v>
      </c>
      <c r="G349">
        <f>VALUE(Calorimeter3[[#This Row],[Column2]])</f>
        <v>15.273132600986401</v>
      </c>
    </row>
    <row r="350" spans="1:7">
      <c r="A350" s="1" t="s">
        <v>1369</v>
      </c>
      <c r="B350" s="1" t="s">
        <v>1344</v>
      </c>
      <c r="C350" s="1" t="s">
        <v>394</v>
      </c>
      <c r="E350">
        <f>VALUE(Calorimeter3[[#This Row],[Column1]])</f>
        <v>5.7666666666666604</v>
      </c>
      <c r="F350" s="70">
        <f t="shared" si="7"/>
        <v>345.9999999999996</v>
      </c>
      <c r="G350">
        <f>VALUE(Calorimeter3[[#This Row],[Column2]])</f>
        <v>15.302745073069801</v>
      </c>
    </row>
    <row r="351" spans="1:7">
      <c r="A351" s="1" t="s">
        <v>1370</v>
      </c>
      <c r="B351" s="1" t="s">
        <v>1337</v>
      </c>
      <c r="C351" s="1" t="s">
        <v>394</v>
      </c>
      <c r="E351">
        <f>VALUE(Calorimeter3[[#This Row],[Column1]])</f>
        <v>5.7833333333333297</v>
      </c>
      <c r="F351" s="70">
        <f t="shared" si="7"/>
        <v>346.99999999999977</v>
      </c>
      <c r="G351">
        <f>VALUE(Calorimeter3[[#This Row],[Column2]])</f>
        <v>15.3619364649694</v>
      </c>
    </row>
    <row r="352" spans="1:7">
      <c r="A352" s="1" t="s">
        <v>1371</v>
      </c>
      <c r="B352" s="1" t="s">
        <v>1344</v>
      </c>
      <c r="C352" s="1" t="s">
        <v>1169</v>
      </c>
      <c r="E352">
        <f>VALUE(Calorimeter3[[#This Row],[Column1]])</f>
        <v>5.8</v>
      </c>
      <c r="F352" s="70">
        <f t="shared" si="7"/>
        <v>348</v>
      </c>
      <c r="G352">
        <f>VALUE(Calorimeter3[[#This Row],[Column2]])</f>
        <v>15.302745073069801</v>
      </c>
    </row>
    <row r="353" spans="1:7">
      <c r="A353" s="1" t="s">
        <v>1372</v>
      </c>
      <c r="B353" s="1" t="s">
        <v>1344</v>
      </c>
      <c r="C353" s="1" t="s">
        <v>394</v>
      </c>
      <c r="E353">
        <f>VALUE(Calorimeter3[[#This Row],[Column1]])</f>
        <v>5.8166666666666602</v>
      </c>
      <c r="F353" s="70">
        <f t="shared" si="7"/>
        <v>348.9999999999996</v>
      </c>
      <c r="G353">
        <f>VALUE(Calorimeter3[[#This Row],[Column2]])</f>
        <v>15.302745073069801</v>
      </c>
    </row>
    <row r="354" spans="1:7">
      <c r="A354" s="1" t="s">
        <v>228</v>
      </c>
      <c r="B354" s="1" t="s">
        <v>1333</v>
      </c>
      <c r="C354" s="1" t="s">
        <v>1169</v>
      </c>
      <c r="E354">
        <f>VALUE(Calorimeter3[[#This Row],[Column1]])</f>
        <v>5.8333333333333304</v>
      </c>
      <c r="F354" s="70">
        <f t="shared" si="7"/>
        <v>349.99999999999983</v>
      </c>
      <c r="G354">
        <f>VALUE(Calorimeter3[[#This Row],[Column2]])</f>
        <v>15.3323463500468</v>
      </c>
    </row>
    <row r="355" spans="1:7">
      <c r="A355" s="1" t="s">
        <v>1373</v>
      </c>
      <c r="B355" s="1" t="s">
        <v>1344</v>
      </c>
      <c r="C355" s="1" t="s">
        <v>1169</v>
      </c>
      <c r="E355">
        <f>VALUE(Calorimeter3[[#This Row],[Column1]])</f>
        <v>5.85</v>
      </c>
      <c r="F355" s="70">
        <f t="shared" si="7"/>
        <v>351</v>
      </c>
      <c r="G355">
        <f>VALUE(Calorimeter3[[#This Row],[Column2]])</f>
        <v>15.302745073069801</v>
      </c>
    </row>
    <row r="356" spans="1:7">
      <c r="A356" s="1" t="s">
        <v>1374</v>
      </c>
      <c r="B356" s="1" t="s">
        <v>1344</v>
      </c>
      <c r="C356" s="1" t="s">
        <v>1167</v>
      </c>
      <c r="E356">
        <f>VALUE(Calorimeter3[[#This Row],[Column1]])</f>
        <v>5.86666666666666</v>
      </c>
      <c r="F356" s="70">
        <f t="shared" si="7"/>
        <v>351.9999999999996</v>
      </c>
      <c r="G356">
        <f>VALUE(Calorimeter3[[#This Row],[Column2]])</f>
        <v>15.302745073069801</v>
      </c>
    </row>
    <row r="357" spans="1:7">
      <c r="A357" s="1" t="s">
        <v>1375</v>
      </c>
      <c r="B357" s="1" t="s">
        <v>1333</v>
      </c>
      <c r="C357" s="1" t="s">
        <v>394</v>
      </c>
      <c r="E357">
        <f>VALUE(Calorimeter3[[#This Row],[Column1]])</f>
        <v>5.8833333333333302</v>
      </c>
      <c r="F357" s="70">
        <f t="shared" si="7"/>
        <v>352.99999999999983</v>
      </c>
      <c r="G357">
        <f>VALUE(Calorimeter3[[#This Row],[Column2]])</f>
        <v>15.3323463500468</v>
      </c>
    </row>
    <row r="358" spans="1:7">
      <c r="A358" s="1" t="s">
        <v>1376</v>
      </c>
      <c r="B358" s="1" t="s">
        <v>1334</v>
      </c>
      <c r="C358" s="1" t="s">
        <v>1167</v>
      </c>
      <c r="E358">
        <f>VALUE(Calorimeter3[[#This Row],[Column1]])</f>
        <v>5.9</v>
      </c>
      <c r="F358" s="70">
        <f t="shared" si="7"/>
        <v>354</v>
      </c>
      <c r="G358">
        <f>VALUE(Calorimeter3[[#This Row],[Column2]])</f>
        <v>15.273132600986401</v>
      </c>
    </row>
    <row r="359" spans="1:7">
      <c r="A359" s="1" t="s">
        <v>1377</v>
      </c>
      <c r="B359" s="1" t="s">
        <v>1333</v>
      </c>
      <c r="C359" s="1" t="s">
        <v>1169</v>
      </c>
      <c r="E359">
        <f>VALUE(Calorimeter3[[#This Row],[Column1]])</f>
        <v>5.9166666666666599</v>
      </c>
      <c r="F359" s="70">
        <f t="shared" si="7"/>
        <v>354.9999999999996</v>
      </c>
      <c r="G359">
        <f>VALUE(Calorimeter3[[#This Row],[Column2]])</f>
        <v>15.3323463500468</v>
      </c>
    </row>
    <row r="360" spans="1:7">
      <c r="A360" s="1" t="s">
        <v>1378</v>
      </c>
      <c r="B360" s="1" t="s">
        <v>1344</v>
      </c>
      <c r="C360" s="1" t="s">
        <v>1167</v>
      </c>
      <c r="E360">
        <f>VALUE(Calorimeter3[[#This Row],[Column1]])</f>
        <v>5.93333333333333</v>
      </c>
      <c r="F360" s="70">
        <f t="shared" si="7"/>
        <v>355.99999999999977</v>
      </c>
      <c r="G360">
        <f>VALUE(Calorimeter3[[#This Row],[Column2]])</f>
        <v>15.302745073069801</v>
      </c>
    </row>
    <row r="361" spans="1:7">
      <c r="A361" s="1" t="s">
        <v>1379</v>
      </c>
      <c r="B361" s="1" t="s">
        <v>1344</v>
      </c>
      <c r="C361" s="1" t="s">
        <v>394</v>
      </c>
      <c r="E361">
        <f>VALUE(Calorimeter3[[#This Row],[Column1]])</f>
        <v>5.95</v>
      </c>
      <c r="F361" s="70">
        <f t="shared" si="7"/>
        <v>357</v>
      </c>
      <c r="G361">
        <f>VALUE(Calorimeter3[[#This Row],[Column2]])</f>
        <v>15.302745073069801</v>
      </c>
    </row>
    <row r="362" spans="1:7">
      <c r="A362" s="1" t="s">
        <v>1380</v>
      </c>
      <c r="B362" s="1" t="s">
        <v>1344</v>
      </c>
      <c r="C362" s="1" t="s">
        <v>1169</v>
      </c>
      <c r="E362">
        <f>VALUE(Calorimeter3[[#This Row],[Column1]])</f>
        <v>5.9666666666666597</v>
      </c>
      <c r="F362" s="70">
        <f t="shared" si="7"/>
        <v>357.9999999999996</v>
      </c>
      <c r="G362">
        <f>VALUE(Calorimeter3[[#This Row],[Column2]])</f>
        <v>15.302745073069801</v>
      </c>
    </row>
    <row r="363" spans="1:7">
      <c r="A363" s="1" t="s">
        <v>1381</v>
      </c>
      <c r="B363" s="1" t="s">
        <v>1334</v>
      </c>
      <c r="C363" s="1" t="s">
        <v>394</v>
      </c>
      <c r="E363">
        <f>VALUE(Calorimeter3[[#This Row],[Column1]])</f>
        <v>5.9833333333333298</v>
      </c>
      <c r="F363" s="70">
        <f t="shared" si="7"/>
        <v>358.99999999999977</v>
      </c>
      <c r="G363">
        <f>VALUE(Calorimeter3[[#This Row],[Column2]])</f>
        <v>15.273132600986401</v>
      </c>
    </row>
    <row r="364" spans="1:7">
      <c r="A364" s="1" t="s">
        <v>16</v>
      </c>
      <c r="B364" s="1" t="s">
        <v>1337</v>
      </c>
      <c r="C364" s="1" t="s">
        <v>1171</v>
      </c>
      <c r="E364">
        <f>VALUE(Calorimeter3[[#This Row],[Column1]])</f>
        <v>6</v>
      </c>
      <c r="F364" s="70">
        <f t="shared" si="7"/>
        <v>360</v>
      </c>
      <c r="G364">
        <f>VALUE(Calorimeter3[[#This Row],[Column2]])</f>
        <v>15.3619364649694</v>
      </c>
    </row>
    <row r="365" spans="1:7">
      <c r="A365" s="1" t="s">
        <v>1382</v>
      </c>
      <c r="B365" s="1" t="s">
        <v>1333</v>
      </c>
      <c r="C365" s="1" t="s">
        <v>1169</v>
      </c>
      <c r="E365">
        <f>VALUE(Calorimeter3[[#This Row],[Column1]])</f>
        <v>6.0166666666666604</v>
      </c>
      <c r="F365" s="70">
        <f t="shared" si="7"/>
        <v>360.9999999999996</v>
      </c>
      <c r="G365">
        <f>VALUE(Calorimeter3[[#This Row],[Column2]])</f>
        <v>15.3323463500468</v>
      </c>
    </row>
    <row r="366" spans="1:7">
      <c r="A366" s="1" t="s">
        <v>1383</v>
      </c>
      <c r="B366" s="1" t="s">
        <v>1344</v>
      </c>
      <c r="C366" s="1" t="s">
        <v>394</v>
      </c>
      <c r="E366">
        <f>VALUE(Calorimeter3[[#This Row],[Column1]])</f>
        <v>6.0333333333333297</v>
      </c>
      <c r="F366" s="70">
        <f t="shared" si="7"/>
        <v>361.99999999999977</v>
      </c>
      <c r="G366">
        <f>VALUE(Calorimeter3[[#This Row],[Column2]])</f>
        <v>15.302745073069801</v>
      </c>
    </row>
    <row r="367" spans="1:7">
      <c r="A367" s="1" t="s">
        <v>1384</v>
      </c>
      <c r="B367" s="1" t="s">
        <v>1344</v>
      </c>
      <c r="C367" s="1" t="s">
        <v>394</v>
      </c>
      <c r="E367">
        <f>VALUE(Calorimeter3[[#This Row],[Column1]])</f>
        <v>6.05</v>
      </c>
      <c r="F367" s="70">
        <f t="shared" si="7"/>
        <v>363</v>
      </c>
      <c r="G367">
        <f>VALUE(Calorimeter3[[#This Row],[Column2]])</f>
        <v>15.302745073069801</v>
      </c>
    </row>
    <row r="368" spans="1:7">
      <c r="A368" s="1" t="s">
        <v>1385</v>
      </c>
      <c r="B368" s="1" t="s">
        <v>1386</v>
      </c>
      <c r="C368" s="1" t="s">
        <v>1169</v>
      </c>
      <c r="E368">
        <f>VALUE(Calorimeter3[[#This Row],[Column1]])</f>
        <v>6.0666666666666602</v>
      </c>
      <c r="F368" s="70">
        <f t="shared" si="7"/>
        <v>363.9999999999996</v>
      </c>
      <c r="G368">
        <f>VALUE(Calorimeter3[[#This Row],[Column2]])</f>
        <v>15.243508900670101</v>
      </c>
    </row>
    <row r="369" spans="1:7">
      <c r="A369" s="1" t="s">
        <v>1387</v>
      </c>
      <c r="B369" s="1" t="s">
        <v>1344</v>
      </c>
      <c r="C369" s="1" t="s">
        <v>394</v>
      </c>
      <c r="E369">
        <f>VALUE(Calorimeter3[[#This Row],[Column1]])</f>
        <v>6.0833333333333304</v>
      </c>
      <c r="F369" s="70">
        <f t="shared" si="7"/>
        <v>364.99999999999983</v>
      </c>
      <c r="G369">
        <f>VALUE(Calorimeter3[[#This Row],[Column2]])</f>
        <v>15.302745073069801</v>
      </c>
    </row>
    <row r="370" spans="1:7">
      <c r="A370" s="1" t="s">
        <v>1388</v>
      </c>
      <c r="B370" s="1" t="s">
        <v>1337</v>
      </c>
      <c r="C370" s="1" t="s">
        <v>1171</v>
      </c>
      <c r="E370">
        <f>VALUE(Calorimeter3[[#This Row],[Column1]])</f>
        <v>6.1</v>
      </c>
      <c r="F370" s="70">
        <f t="shared" si="7"/>
        <v>366</v>
      </c>
      <c r="G370">
        <f>VALUE(Calorimeter3[[#This Row],[Column2]])</f>
        <v>15.3619364649694</v>
      </c>
    </row>
    <row r="371" spans="1:7">
      <c r="A371" s="1" t="s">
        <v>1389</v>
      </c>
      <c r="B371" s="1" t="s">
        <v>1333</v>
      </c>
      <c r="C371" s="1" t="s">
        <v>1169</v>
      </c>
      <c r="E371">
        <f>VALUE(Calorimeter3[[#This Row],[Column1]])</f>
        <v>6.11666666666666</v>
      </c>
      <c r="F371" s="70">
        <f t="shared" si="7"/>
        <v>366.9999999999996</v>
      </c>
      <c r="G371">
        <f>VALUE(Calorimeter3[[#This Row],[Column2]])</f>
        <v>15.3323463500468</v>
      </c>
    </row>
    <row r="372" spans="1:7">
      <c r="A372" s="1" t="s">
        <v>1390</v>
      </c>
      <c r="B372" s="1" t="s">
        <v>1344</v>
      </c>
      <c r="C372" s="1" t="s">
        <v>1171</v>
      </c>
      <c r="E372">
        <f>VALUE(Calorimeter3[[#This Row],[Column1]])</f>
        <v>6.1333333333333302</v>
      </c>
      <c r="F372" s="70">
        <f t="shared" si="7"/>
        <v>367.99999999999983</v>
      </c>
      <c r="G372">
        <f>VALUE(Calorimeter3[[#This Row],[Column2]])</f>
        <v>15.302745073069801</v>
      </c>
    </row>
    <row r="373" spans="1:7">
      <c r="A373" s="1" t="s">
        <v>1391</v>
      </c>
      <c r="B373" s="1" t="s">
        <v>1337</v>
      </c>
      <c r="C373" s="1" t="s">
        <v>394</v>
      </c>
      <c r="E373">
        <f>VALUE(Calorimeter3[[#This Row],[Column1]])</f>
        <v>6.15</v>
      </c>
      <c r="F373" s="70">
        <f t="shared" si="7"/>
        <v>369</v>
      </c>
      <c r="G373">
        <f>VALUE(Calorimeter3[[#This Row],[Column2]])</f>
        <v>15.3619364649694</v>
      </c>
    </row>
    <row r="374" spans="1:7">
      <c r="A374" s="1" t="s">
        <v>230</v>
      </c>
      <c r="B374" s="1" t="s">
        <v>1344</v>
      </c>
      <c r="C374" s="1" t="s">
        <v>394</v>
      </c>
      <c r="E374">
        <f>VALUE(Calorimeter3[[#This Row],[Column1]])</f>
        <v>6.1666666666666599</v>
      </c>
      <c r="F374" s="70">
        <f t="shared" si="7"/>
        <v>369.9999999999996</v>
      </c>
      <c r="G374">
        <f>VALUE(Calorimeter3[[#This Row],[Column2]])</f>
        <v>15.302745073069801</v>
      </c>
    </row>
    <row r="375" spans="1:7">
      <c r="A375" s="1" t="s">
        <v>1392</v>
      </c>
      <c r="B375" s="1" t="s">
        <v>1334</v>
      </c>
      <c r="C375" s="1" t="s">
        <v>1169</v>
      </c>
      <c r="E375">
        <f>VALUE(Calorimeter3[[#This Row],[Column1]])</f>
        <v>6.18333333333333</v>
      </c>
      <c r="F375" s="70">
        <f t="shared" si="7"/>
        <v>370.99999999999977</v>
      </c>
      <c r="G375">
        <f>VALUE(Calorimeter3[[#This Row],[Column2]])</f>
        <v>15.273132600986401</v>
      </c>
    </row>
    <row r="376" spans="1:7">
      <c r="A376" s="1" t="s">
        <v>1393</v>
      </c>
      <c r="B376" s="1" t="s">
        <v>1334</v>
      </c>
      <c r="C376" s="1" t="s">
        <v>394</v>
      </c>
      <c r="E376">
        <f>VALUE(Calorimeter3[[#This Row],[Column1]])</f>
        <v>6.2</v>
      </c>
      <c r="F376" s="70">
        <f t="shared" si="7"/>
        <v>372</v>
      </c>
      <c r="G376">
        <f>VALUE(Calorimeter3[[#This Row],[Column2]])</f>
        <v>15.273132600986401</v>
      </c>
    </row>
    <row r="377" spans="1:7">
      <c r="A377" s="1" t="s">
        <v>1394</v>
      </c>
      <c r="B377" s="1" t="s">
        <v>1337</v>
      </c>
      <c r="C377" s="1" t="s">
        <v>1171</v>
      </c>
      <c r="E377">
        <f>VALUE(Calorimeter3[[#This Row],[Column1]])</f>
        <v>6.2166666666666597</v>
      </c>
      <c r="F377" s="70">
        <f t="shared" si="7"/>
        <v>372.9999999999996</v>
      </c>
      <c r="G377">
        <f>VALUE(Calorimeter3[[#This Row],[Column2]])</f>
        <v>15.3619364649694</v>
      </c>
    </row>
    <row r="378" spans="1:7">
      <c r="A378" s="1" t="s">
        <v>1395</v>
      </c>
      <c r="B378" s="1" t="s">
        <v>1337</v>
      </c>
      <c r="C378" s="1" t="s">
        <v>1169</v>
      </c>
      <c r="E378">
        <f>VALUE(Calorimeter3[[#This Row],[Column1]])</f>
        <v>6.2333333333333298</v>
      </c>
      <c r="F378" s="70">
        <f t="shared" si="7"/>
        <v>373.99999999999977</v>
      </c>
      <c r="G378">
        <f>VALUE(Calorimeter3[[#This Row],[Column2]])</f>
        <v>15.3619364649694</v>
      </c>
    </row>
    <row r="379" spans="1:7">
      <c r="A379" s="1" t="s">
        <v>1396</v>
      </c>
      <c r="B379" s="1" t="s">
        <v>1334</v>
      </c>
      <c r="C379" s="1" t="s">
        <v>394</v>
      </c>
      <c r="E379">
        <f>VALUE(Calorimeter3[[#This Row],[Column1]])</f>
        <v>6.25</v>
      </c>
      <c r="F379" s="70">
        <f t="shared" si="7"/>
        <v>375</v>
      </c>
      <c r="G379">
        <f>VALUE(Calorimeter3[[#This Row],[Column2]])</f>
        <v>15.273132600986401</v>
      </c>
    </row>
    <row r="380" spans="1:7">
      <c r="A380" s="1" t="s">
        <v>1397</v>
      </c>
      <c r="B380" s="1" t="s">
        <v>1386</v>
      </c>
      <c r="C380" s="1" t="s">
        <v>1167</v>
      </c>
      <c r="E380">
        <f>VALUE(Calorimeter3[[#This Row],[Column1]])</f>
        <v>6.2666666666666604</v>
      </c>
      <c r="F380" s="70">
        <f t="shared" si="7"/>
        <v>375.9999999999996</v>
      </c>
      <c r="G380">
        <f>VALUE(Calorimeter3[[#This Row],[Column2]])</f>
        <v>15.243508900670101</v>
      </c>
    </row>
    <row r="381" spans="1:7">
      <c r="A381" s="1" t="s">
        <v>1398</v>
      </c>
      <c r="B381" s="1" t="s">
        <v>1334</v>
      </c>
      <c r="C381" s="1" t="s">
        <v>394</v>
      </c>
      <c r="E381">
        <f>VALUE(Calorimeter3[[#This Row],[Column1]])</f>
        <v>6.2833333333333297</v>
      </c>
      <c r="F381" s="70">
        <f t="shared" si="7"/>
        <v>376.99999999999977</v>
      </c>
      <c r="G381">
        <f>VALUE(Calorimeter3[[#This Row],[Column2]])</f>
        <v>15.273132600986401</v>
      </c>
    </row>
    <row r="382" spans="1:7">
      <c r="A382" s="1" t="s">
        <v>1399</v>
      </c>
      <c r="B382" s="1" t="s">
        <v>1333</v>
      </c>
      <c r="C382" s="1" t="s">
        <v>394</v>
      </c>
      <c r="E382">
        <f>VALUE(Calorimeter3[[#This Row],[Column1]])</f>
        <v>6.3</v>
      </c>
      <c r="F382" s="70">
        <f t="shared" si="7"/>
        <v>378</v>
      </c>
      <c r="G382">
        <f>VALUE(Calorimeter3[[#This Row],[Column2]])</f>
        <v>15.3323463500468</v>
      </c>
    </row>
    <row r="383" spans="1:7">
      <c r="A383" s="1" t="s">
        <v>1400</v>
      </c>
      <c r="B383" s="1" t="s">
        <v>1337</v>
      </c>
      <c r="C383" s="1" t="s">
        <v>1171</v>
      </c>
      <c r="E383">
        <f>VALUE(Calorimeter3[[#This Row],[Column1]])</f>
        <v>6.3166666666666602</v>
      </c>
      <c r="F383" s="70">
        <f t="shared" si="7"/>
        <v>378.9999999999996</v>
      </c>
      <c r="G383">
        <f>VALUE(Calorimeter3[[#This Row],[Column2]])</f>
        <v>15.3619364649694</v>
      </c>
    </row>
    <row r="384" spans="1:7">
      <c r="A384" s="1" t="s">
        <v>232</v>
      </c>
      <c r="B384" s="1" t="s">
        <v>1337</v>
      </c>
      <c r="C384" s="1" t="s">
        <v>1171</v>
      </c>
      <c r="E384">
        <f>VALUE(Calorimeter3[[#This Row],[Column1]])</f>
        <v>6.3333333333333304</v>
      </c>
      <c r="F384" s="70">
        <f t="shared" si="7"/>
        <v>379.99999999999983</v>
      </c>
      <c r="G384">
        <f>VALUE(Calorimeter3[[#This Row],[Column2]])</f>
        <v>15.3619364649694</v>
      </c>
    </row>
    <row r="385" spans="1:7">
      <c r="A385" s="1" t="s">
        <v>1401</v>
      </c>
      <c r="B385" s="1" t="s">
        <v>1333</v>
      </c>
      <c r="C385" s="1" t="s">
        <v>1171</v>
      </c>
      <c r="E385">
        <f>VALUE(Calorimeter3[[#This Row],[Column1]])</f>
        <v>6.35</v>
      </c>
      <c r="F385" s="70">
        <f t="shared" si="7"/>
        <v>381</v>
      </c>
      <c r="G385">
        <f>VALUE(Calorimeter3[[#This Row],[Column2]])</f>
        <v>15.3323463500468</v>
      </c>
    </row>
    <row r="386" spans="1:7">
      <c r="A386" s="1" t="s">
        <v>1402</v>
      </c>
      <c r="B386" s="1" t="s">
        <v>1386</v>
      </c>
      <c r="C386" s="1" t="s">
        <v>394</v>
      </c>
      <c r="E386">
        <f>VALUE(Calorimeter3[[#This Row],[Column1]])</f>
        <v>6.36666666666666</v>
      </c>
      <c r="F386" s="70">
        <f t="shared" si="7"/>
        <v>381.9999999999996</v>
      </c>
      <c r="G386">
        <f>VALUE(Calorimeter3[[#This Row],[Column2]])</f>
        <v>15.243508900670101</v>
      </c>
    </row>
    <row r="387" spans="1:7">
      <c r="A387" s="1" t="s">
        <v>1403</v>
      </c>
      <c r="B387" s="1" t="s">
        <v>1386</v>
      </c>
      <c r="C387" s="1" t="s">
        <v>394</v>
      </c>
      <c r="E387">
        <f>VALUE(Calorimeter3[[#This Row],[Column1]])</f>
        <v>6.3833333333333302</v>
      </c>
      <c r="F387" s="70">
        <f t="shared" si="7"/>
        <v>382.99999999999983</v>
      </c>
      <c r="G387">
        <f>VALUE(Calorimeter3[[#This Row],[Column2]])</f>
        <v>15.243508900670101</v>
      </c>
    </row>
    <row r="388" spans="1:7">
      <c r="A388" s="1" t="s">
        <v>1404</v>
      </c>
      <c r="B388" s="1" t="s">
        <v>1334</v>
      </c>
      <c r="C388" s="1" t="s">
        <v>1167</v>
      </c>
      <c r="E388">
        <f>VALUE(Calorimeter3[[#This Row],[Column1]])</f>
        <v>6.4</v>
      </c>
      <c r="F388" s="70">
        <f t="shared" si="7"/>
        <v>384</v>
      </c>
      <c r="G388">
        <f>VALUE(Calorimeter3[[#This Row],[Column2]])</f>
        <v>15.273132600986401</v>
      </c>
    </row>
    <row r="389" spans="1:7">
      <c r="A389" s="1" t="s">
        <v>1405</v>
      </c>
      <c r="B389" s="1" t="s">
        <v>1344</v>
      </c>
      <c r="C389" s="1" t="s">
        <v>394</v>
      </c>
      <c r="E389">
        <f>VALUE(Calorimeter3[[#This Row],[Column1]])</f>
        <v>6.4166666666666599</v>
      </c>
      <c r="F389" s="70">
        <f t="shared" si="7"/>
        <v>384.9999999999996</v>
      </c>
      <c r="G389">
        <f>VALUE(Calorimeter3[[#This Row],[Column2]])</f>
        <v>15.302745073069801</v>
      </c>
    </row>
    <row r="390" spans="1:7">
      <c r="A390" s="1" t="s">
        <v>1406</v>
      </c>
      <c r="B390" s="1" t="s">
        <v>1344</v>
      </c>
      <c r="C390" s="1" t="s">
        <v>1169</v>
      </c>
      <c r="E390">
        <f>VALUE(Calorimeter3[[#This Row],[Column1]])</f>
        <v>6.43333333333333</v>
      </c>
      <c r="F390" s="70">
        <f t="shared" ref="F390:F453" si="8">E390*60</f>
        <v>385.99999999999977</v>
      </c>
      <c r="G390">
        <f>VALUE(Calorimeter3[[#This Row],[Column2]])</f>
        <v>15.302745073069801</v>
      </c>
    </row>
    <row r="391" spans="1:7">
      <c r="A391" s="1" t="s">
        <v>1407</v>
      </c>
      <c r="B391" s="1" t="s">
        <v>1386</v>
      </c>
      <c r="C391" s="1" t="s">
        <v>394</v>
      </c>
      <c r="E391">
        <f>VALUE(Calorimeter3[[#This Row],[Column1]])</f>
        <v>6.45</v>
      </c>
      <c r="F391" s="70">
        <f t="shared" si="8"/>
        <v>387</v>
      </c>
      <c r="G391">
        <f>VALUE(Calorimeter3[[#This Row],[Column2]])</f>
        <v>15.243508900670101</v>
      </c>
    </row>
    <row r="392" spans="1:7">
      <c r="A392" s="1" t="s">
        <v>1408</v>
      </c>
      <c r="B392" s="1" t="s">
        <v>1333</v>
      </c>
      <c r="C392" s="1" t="s">
        <v>1171</v>
      </c>
      <c r="E392">
        <f>VALUE(Calorimeter3[[#This Row],[Column1]])</f>
        <v>6.4666666666666597</v>
      </c>
      <c r="F392" s="70">
        <f t="shared" si="8"/>
        <v>387.9999999999996</v>
      </c>
      <c r="G392">
        <f>VALUE(Calorimeter3[[#This Row],[Column2]])</f>
        <v>15.3323463500468</v>
      </c>
    </row>
    <row r="393" spans="1:7">
      <c r="A393" s="1" t="s">
        <v>1409</v>
      </c>
      <c r="B393" s="1" t="s">
        <v>1333</v>
      </c>
      <c r="C393" s="1" t="s">
        <v>1169</v>
      </c>
      <c r="E393">
        <f>VALUE(Calorimeter3[[#This Row],[Column1]])</f>
        <v>6.4833333333333298</v>
      </c>
      <c r="F393" s="70">
        <f t="shared" si="8"/>
        <v>388.99999999999977</v>
      </c>
      <c r="G393">
        <f>VALUE(Calorimeter3[[#This Row],[Column2]])</f>
        <v>15.3323463500468</v>
      </c>
    </row>
    <row r="394" spans="1:7">
      <c r="A394" s="1" t="s">
        <v>234</v>
      </c>
      <c r="B394" s="1" t="s">
        <v>1333</v>
      </c>
      <c r="C394" s="1" t="s">
        <v>394</v>
      </c>
      <c r="E394">
        <f>VALUE(Calorimeter3[[#This Row],[Column1]])</f>
        <v>6.5</v>
      </c>
      <c r="F394" s="70">
        <f t="shared" si="8"/>
        <v>390</v>
      </c>
      <c r="G394">
        <f>VALUE(Calorimeter3[[#This Row],[Column2]])</f>
        <v>15.3323463500468</v>
      </c>
    </row>
    <row r="395" spans="1:7">
      <c r="A395" s="1" t="s">
        <v>1410</v>
      </c>
      <c r="B395" s="1" t="s">
        <v>1386</v>
      </c>
      <c r="C395" s="1" t="s">
        <v>394</v>
      </c>
      <c r="E395">
        <f>VALUE(Calorimeter3[[#This Row],[Column1]])</f>
        <v>6.5166666666666604</v>
      </c>
      <c r="F395" s="70">
        <f t="shared" si="8"/>
        <v>390.9999999999996</v>
      </c>
      <c r="G395">
        <f>VALUE(Calorimeter3[[#This Row],[Column2]])</f>
        <v>15.243508900670101</v>
      </c>
    </row>
    <row r="396" spans="1:7">
      <c r="A396" s="1" t="s">
        <v>1411</v>
      </c>
      <c r="B396" s="1" t="s">
        <v>1333</v>
      </c>
      <c r="C396" s="1" t="s">
        <v>1169</v>
      </c>
      <c r="E396">
        <f>VALUE(Calorimeter3[[#This Row],[Column1]])</f>
        <v>6.5333333333333297</v>
      </c>
      <c r="F396" s="70">
        <f t="shared" si="8"/>
        <v>391.99999999999977</v>
      </c>
      <c r="G396">
        <f>VALUE(Calorimeter3[[#This Row],[Column2]])</f>
        <v>15.3323463500468</v>
      </c>
    </row>
    <row r="397" spans="1:7">
      <c r="A397" s="1" t="s">
        <v>1412</v>
      </c>
      <c r="B397" s="1" t="s">
        <v>1334</v>
      </c>
      <c r="C397" s="1" t="s">
        <v>394</v>
      </c>
      <c r="E397">
        <f>VALUE(Calorimeter3[[#This Row],[Column1]])</f>
        <v>6.55</v>
      </c>
      <c r="F397" s="70">
        <f t="shared" si="8"/>
        <v>393</v>
      </c>
      <c r="G397">
        <f>VALUE(Calorimeter3[[#This Row],[Column2]])</f>
        <v>15.273132600986401</v>
      </c>
    </row>
    <row r="398" spans="1:7">
      <c r="A398" s="1" t="s">
        <v>1413</v>
      </c>
      <c r="B398" s="1" t="s">
        <v>1334</v>
      </c>
      <c r="C398" s="1" t="s">
        <v>1169</v>
      </c>
      <c r="E398">
        <f>VALUE(Calorimeter3[[#This Row],[Column1]])</f>
        <v>6.5666666666666602</v>
      </c>
      <c r="F398" s="70">
        <f t="shared" si="8"/>
        <v>393.9999999999996</v>
      </c>
      <c r="G398">
        <f>VALUE(Calorimeter3[[#This Row],[Column2]])</f>
        <v>15.273132600986401</v>
      </c>
    </row>
    <row r="399" spans="1:7">
      <c r="A399" s="1" t="s">
        <v>1414</v>
      </c>
      <c r="B399" s="1" t="s">
        <v>1334</v>
      </c>
      <c r="C399" s="1" t="s">
        <v>1169</v>
      </c>
      <c r="E399">
        <f>VALUE(Calorimeter3[[#This Row],[Column1]])</f>
        <v>6.5833333333333304</v>
      </c>
      <c r="F399" s="70">
        <f t="shared" si="8"/>
        <v>394.99999999999983</v>
      </c>
      <c r="G399">
        <f>VALUE(Calorimeter3[[#This Row],[Column2]])</f>
        <v>15.273132600986401</v>
      </c>
    </row>
    <row r="400" spans="1:7">
      <c r="A400" s="1" t="s">
        <v>1415</v>
      </c>
      <c r="B400" s="1" t="s">
        <v>1344</v>
      </c>
      <c r="C400" s="1" t="s">
        <v>1169</v>
      </c>
      <c r="E400">
        <f>VALUE(Calorimeter3[[#This Row],[Column1]])</f>
        <v>6.6</v>
      </c>
      <c r="F400" s="70">
        <f t="shared" si="8"/>
        <v>396</v>
      </c>
      <c r="G400">
        <f>VALUE(Calorimeter3[[#This Row],[Column2]])</f>
        <v>15.302745073069801</v>
      </c>
    </row>
    <row r="401" spans="1:7">
      <c r="A401" s="1" t="s">
        <v>1416</v>
      </c>
      <c r="B401" s="1" t="s">
        <v>1386</v>
      </c>
      <c r="C401" s="1" t="s">
        <v>394</v>
      </c>
      <c r="E401">
        <f>VALUE(Calorimeter3[[#This Row],[Column1]])</f>
        <v>6.61666666666666</v>
      </c>
      <c r="F401" s="70">
        <f t="shared" si="8"/>
        <v>396.9999999999996</v>
      </c>
      <c r="G401">
        <f>VALUE(Calorimeter3[[#This Row],[Column2]])</f>
        <v>15.243508900670101</v>
      </c>
    </row>
    <row r="402" spans="1:7">
      <c r="A402" s="1" t="s">
        <v>1417</v>
      </c>
      <c r="B402" s="1" t="s">
        <v>1386</v>
      </c>
      <c r="C402" s="1" t="s">
        <v>1169</v>
      </c>
      <c r="E402">
        <f>VALUE(Calorimeter3[[#This Row],[Column1]])</f>
        <v>6.6333333333333302</v>
      </c>
      <c r="F402" s="70">
        <f t="shared" si="8"/>
        <v>397.99999999999983</v>
      </c>
      <c r="G402">
        <f>VALUE(Calorimeter3[[#This Row],[Column2]])</f>
        <v>15.243508900670101</v>
      </c>
    </row>
    <row r="403" spans="1:7">
      <c r="A403" s="1" t="s">
        <v>1418</v>
      </c>
      <c r="B403" s="1" t="s">
        <v>1333</v>
      </c>
      <c r="C403" s="1" t="s">
        <v>1171</v>
      </c>
      <c r="E403">
        <f>VALUE(Calorimeter3[[#This Row],[Column1]])</f>
        <v>6.65</v>
      </c>
      <c r="F403" s="70">
        <f t="shared" si="8"/>
        <v>399</v>
      </c>
      <c r="G403">
        <f>VALUE(Calorimeter3[[#This Row],[Column2]])</f>
        <v>15.3323463500468</v>
      </c>
    </row>
    <row r="404" spans="1:7">
      <c r="A404" s="1" t="s">
        <v>236</v>
      </c>
      <c r="B404" s="1" t="s">
        <v>1344</v>
      </c>
      <c r="C404" s="1" t="s">
        <v>394</v>
      </c>
      <c r="E404">
        <f>VALUE(Calorimeter3[[#This Row],[Column1]])</f>
        <v>6.6666666666666599</v>
      </c>
      <c r="F404" s="70">
        <f t="shared" si="8"/>
        <v>399.9999999999996</v>
      </c>
      <c r="G404">
        <f>VALUE(Calorimeter3[[#This Row],[Column2]])</f>
        <v>15.302745073069801</v>
      </c>
    </row>
    <row r="405" spans="1:7">
      <c r="A405" s="1" t="s">
        <v>1419</v>
      </c>
      <c r="B405" s="1" t="s">
        <v>1386</v>
      </c>
      <c r="C405" s="1" t="s">
        <v>1167</v>
      </c>
      <c r="E405">
        <f>VALUE(Calorimeter3[[#This Row],[Column1]])</f>
        <v>6.68333333333333</v>
      </c>
      <c r="F405" s="70">
        <f t="shared" si="8"/>
        <v>400.99999999999977</v>
      </c>
      <c r="G405">
        <f>VALUE(Calorimeter3[[#This Row],[Column2]])</f>
        <v>15.243508900670101</v>
      </c>
    </row>
    <row r="406" spans="1:7">
      <c r="A406" s="1" t="s">
        <v>1420</v>
      </c>
      <c r="B406" s="1" t="s">
        <v>1334</v>
      </c>
      <c r="C406" s="1" t="s">
        <v>1171</v>
      </c>
      <c r="E406">
        <f>VALUE(Calorimeter3[[#This Row],[Column1]])</f>
        <v>6.7</v>
      </c>
      <c r="F406" s="70">
        <f t="shared" si="8"/>
        <v>402</v>
      </c>
      <c r="G406">
        <f>VALUE(Calorimeter3[[#This Row],[Column2]])</f>
        <v>15.273132600986401</v>
      </c>
    </row>
    <row r="407" spans="1:7">
      <c r="A407" s="1" t="s">
        <v>1421</v>
      </c>
      <c r="B407" s="1" t="s">
        <v>1334</v>
      </c>
      <c r="C407" s="1" t="s">
        <v>394</v>
      </c>
      <c r="E407">
        <f>VALUE(Calorimeter3[[#This Row],[Column1]])</f>
        <v>6.7166666666666597</v>
      </c>
      <c r="F407" s="70">
        <f t="shared" si="8"/>
        <v>402.9999999999996</v>
      </c>
      <c r="G407">
        <f>VALUE(Calorimeter3[[#This Row],[Column2]])</f>
        <v>15.273132600986401</v>
      </c>
    </row>
    <row r="408" spans="1:7">
      <c r="A408" s="1" t="s">
        <v>1422</v>
      </c>
      <c r="B408" s="1" t="s">
        <v>1334</v>
      </c>
      <c r="C408" s="1" t="s">
        <v>1169</v>
      </c>
      <c r="E408">
        <f>VALUE(Calorimeter3[[#This Row],[Column1]])</f>
        <v>6.7333333333333298</v>
      </c>
      <c r="F408" s="70">
        <f t="shared" si="8"/>
        <v>403.99999999999977</v>
      </c>
      <c r="G408">
        <f>VALUE(Calorimeter3[[#This Row],[Column2]])</f>
        <v>15.273132600986401</v>
      </c>
    </row>
    <row r="409" spans="1:7">
      <c r="A409" s="1" t="s">
        <v>1423</v>
      </c>
      <c r="B409" s="1" t="s">
        <v>1333</v>
      </c>
      <c r="C409" s="1" t="s">
        <v>394</v>
      </c>
      <c r="E409">
        <f>VALUE(Calorimeter3[[#This Row],[Column1]])</f>
        <v>6.75</v>
      </c>
      <c r="F409" s="70">
        <f t="shared" si="8"/>
        <v>405</v>
      </c>
      <c r="G409">
        <f>VALUE(Calorimeter3[[#This Row],[Column2]])</f>
        <v>15.3323463500468</v>
      </c>
    </row>
    <row r="410" spans="1:7">
      <c r="A410" s="1" t="s">
        <v>1424</v>
      </c>
      <c r="B410" s="1" t="s">
        <v>1344</v>
      </c>
      <c r="C410" s="1" t="s">
        <v>394</v>
      </c>
      <c r="E410">
        <f>VALUE(Calorimeter3[[#This Row],[Column1]])</f>
        <v>6.7666666666666604</v>
      </c>
      <c r="F410" s="70">
        <f t="shared" si="8"/>
        <v>405.9999999999996</v>
      </c>
      <c r="G410">
        <f>VALUE(Calorimeter3[[#This Row],[Column2]])</f>
        <v>15.302745073069801</v>
      </c>
    </row>
    <row r="411" spans="1:7">
      <c r="A411" s="1" t="s">
        <v>1425</v>
      </c>
      <c r="B411" s="1" t="s">
        <v>1334</v>
      </c>
      <c r="C411" s="1" t="s">
        <v>394</v>
      </c>
      <c r="E411">
        <f>VALUE(Calorimeter3[[#This Row],[Column1]])</f>
        <v>6.7833333333333297</v>
      </c>
      <c r="F411" s="70">
        <f t="shared" si="8"/>
        <v>406.99999999999977</v>
      </c>
      <c r="G411">
        <f>VALUE(Calorimeter3[[#This Row],[Column2]])</f>
        <v>15.273132600986401</v>
      </c>
    </row>
    <row r="412" spans="1:7">
      <c r="A412" s="1" t="s">
        <v>1426</v>
      </c>
      <c r="B412" s="1" t="s">
        <v>1386</v>
      </c>
      <c r="C412" s="1" t="s">
        <v>1169</v>
      </c>
      <c r="E412">
        <f>VALUE(Calorimeter3[[#This Row],[Column1]])</f>
        <v>6.8</v>
      </c>
      <c r="F412" s="70">
        <f t="shared" si="8"/>
        <v>408</v>
      </c>
      <c r="G412">
        <f>VALUE(Calorimeter3[[#This Row],[Column2]])</f>
        <v>15.243508900670101</v>
      </c>
    </row>
    <row r="413" spans="1:7">
      <c r="A413" s="1" t="s">
        <v>1427</v>
      </c>
      <c r="B413" s="1" t="s">
        <v>1386</v>
      </c>
      <c r="C413" s="1" t="s">
        <v>394</v>
      </c>
      <c r="E413">
        <f>VALUE(Calorimeter3[[#This Row],[Column1]])</f>
        <v>6.8166666666666602</v>
      </c>
      <c r="F413" s="70">
        <f t="shared" si="8"/>
        <v>408.9999999999996</v>
      </c>
      <c r="G413">
        <f>VALUE(Calorimeter3[[#This Row],[Column2]])</f>
        <v>15.243508900670101</v>
      </c>
    </row>
    <row r="414" spans="1:7">
      <c r="A414" s="1" t="s">
        <v>238</v>
      </c>
      <c r="B414" s="1" t="s">
        <v>1386</v>
      </c>
      <c r="C414" s="1" t="s">
        <v>1169</v>
      </c>
      <c r="E414">
        <f>VALUE(Calorimeter3[[#This Row],[Column1]])</f>
        <v>6.8333333333333304</v>
      </c>
      <c r="F414" s="70">
        <f t="shared" si="8"/>
        <v>409.99999999999983</v>
      </c>
      <c r="G414">
        <f>VALUE(Calorimeter3[[#This Row],[Column2]])</f>
        <v>15.243508900670101</v>
      </c>
    </row>
    <row r="415" spans="1:7">
      <c r="A415" s="1" t="s">
        <v>1428</v>
      </c>
      <c r="B415" s="1" t="s">
        <v>1334</v>
      </c>
      <c r="C415" s="1" t="s">
        <v>1169</v>
      </c>
      <c r="E415">
        <f>VALUE(Calorimeter3[[#This Row],[Column1]])</f>
        <v>6.85</v>
      </c>
      <c r="F415" s="70">
        <f t="shared" si="8"/>
        <v>411</v>
      </c>
      <c r="G415">
        <f>VALUE(Calorimeter3[[#This Row],[Column2]])</f>
        <v>15.273132600986401</v>
      </c>
    </row>
    <row r="416" spans="1:7">
      <c r="A416" s="1" t="s">
        <v>1429</v>
      </c>
      <c r="B416" s="1" t="s">
        <v>1344</v>
      </c>
      <c r="C416" s="1" t="s">
        <v>1171</v>
      </c>
      <c r="E416">
        <f>VALUE(Calorimeter3[[#This Row],[Column1]])</f>
        <v>6.86666666666666</v>
      </c>
      <c r="F416" s="70">
        <f t="shared" si="8"/>
        <v>411.9999999999996</v>
      </c>
      <c r="G416">
        <f>VALUE(Calorimeter3[[#This Row],[Column2]])</f>
        <v>15.302745073069801</v>
      </c>
    </row>
    <row r="417" spans="1:7">
      <c r="A417" s="1" t="s">
        <v>1430</v>
      </c>
      <c r="B417" s="1" t="s">
        <v>1334</v>
      </c>
      <c r="C417" s="1" t="s">
        <v>1169</v>
      </c>
      <c r="E417">
        <f>VALUE(Calorimeter3[[#This Row],[Column1]])</f>
        <v>6.8833333333333302</v>
      </c>
      <c r="F417" s="70">
        <f t="shared" si="8"/>
        <v>412.99999999999983</v>
      </c>
      <c r="G417">
        <f>VALUE(Calorimeter3[[#This Row],[Column2]])</f>
        <v>15.273132600986401</v>
      </c>
    </row>
    <row r="418" spans="1:7">
      <c r="A418" s="1" t="s">
        <v>1431</v>
      </c>
      <c r="B418" s="1" t="s">
        <v>1432</v>
      </c>
      <c r="C418" s="1" t="s">
        <v>394</v>
      </c>
      <c r="E418">
        <f>VALUE(Calorimeter3[[#This Row],[Column1]])</f>
        <v>6.9</v>
      </c>
      <c r="F418" s="70">
        <f t="shared" si="8"/>
        <v>414</v>
      </c>
      <c r="G418">
        <f>VALUE(Calorimeter3[[#This Row],[Column2]])</f>
        <v>15.2138739389202</v>
      </c>
    </row>
    <row r="419" spans="1:7">
      <c r="A419" s="1" t="s">
        <v>1433</v>
      </c>
      <c r="B419" s="1" t="s">
        <v>1344</v>
      </c>
      <c r="C419" s="1" t="s">
        <v>1169</v>
      </c>
      <c r="E419">
        <f>VALUE(Calorimeter3[[#This Row],[Column1]])</f>
        <v>6.9166666666666599</v>
      </c>
      <c r="F419" s="70">
        <f t="shared" si="8"/>
        <v>414.9999999999996</v>
      </c>
      <c r="G419">
        <f>VALUE(Calorimeter3[[#This Row],[Column2]])</f>
        <v>15.302745073069801</v>
      </c>
    </row>
    <row r="420" spans="1:7">
      <c r="A420" s="1" t="s">
        <v>1434</v>
      </c>
      <c r="B420" s="1" t="s">
        <v>1435</v>
      </c>
      <c r="C420" s="1" t="s">
        <v>394</v>
      </c>
      <c r="E420">
        <f>VALUE(Calorimeter3[[#This Row],[Column1]])</f>
        <v>6.93333333333333</v>
      </c>
      <c r="F420" s="70">
        <f t="shared" si="8"/>
        <v>415.99999999999977</v>
      </c>
      <c r="G420">
        <f>VALUE(Calorimeter3[[#This Row],[Column2]])</f>
        <v>15.154570097942001</v>
      </c>
    </row>
    <row r="421" spans="1:7">
      <c r="A421" s="1" t="s">
        <v>1436</v>
      </c>
      <c r="B421" s="1" t="s">
        <v>1334</v>
      </c>
      <c r="C421" s="1" t="s">
        <v>1169</v>
      </c>
      <c r="E421">
        <f>VALUE(Calorimeter3[[#This Row],[Column1]])</f>
        <v>6.95</v>
      </c>
      <c r="F421" s="70">
        <f t="shared" si="8"/>
        <v>417</v>
      </c>
      <c r="G421">
        <f>VALUE(Calorimeter3[[#This Row],[Column2]])</f>
        <v>15.273132600986401</v>
      </c>
    </row>
    <row r="422" spans="1:7">
      <c r="A422" s="1" t="s">
        <v>1437</v>
      </c>
      <c r="B422" s="1" t="s">
        <v>1334</v>
      </c>
      <c r="C422" s="1" t="s">
        <v>1169</v>
      </c>
      <c r="E422">
        <f>VALUE(Calorimeter3[[#This Row],[Column1]])</f>
        <v>6.9666666666666597</v>
      </c>
      <c r="F422" s="70">
        <f t="shared" si="8"/>
        <v>417.9999999999996</v>
      </c>
      <c r="G422">
        <f>VALUE(Calorimeter3[[#This Row],[Column2]])</f>
        <v>15.273132600986401</v>
      </c>
    </row>
    <row r="423" spans="1:7">
      <c r="A423" s="1" t="s">
        <v>1438</v>
      </c>
      <c r="B423" s="1" t="s">
        <v>1386</v>
      </c>
      <c r="C423" s="1" t="s">
        <v>394</v>
      </c>
      <c r="E423">
        <f>VALUE(Calorimeter3[[#This Row],[Column1]])</f>
        <v>6.9833333333333298</v>
      </c>
      <c r="F423" s="70">
        <f t="shared" si="8"/>
        <v>418.99999999999977</v>
      </c>
      <c r="G423">
        <f>VALUE(Calorimeter3[[#This Row],[Column2]])</f>
        <v>15.243508900670101</v>
      </c>
    </row>
    <row r="424" spans="1:7">
      <c r="A424" s="1" t="s">
        <v>18</v>
      </c>
      <c r="B424" s="1" t="s">
        <v>1386</v>
      </c>
      <c r="C424" s="1" t="s">
        <v>1212</v>
      </c>
      <c r="E424">
        <f>VALUE(Calorimeter3[[#This Row],[Column1]])</f>
        <v>7</v>
      </c>
      <c r="F424" s="70">
        <f t="shared" si="8"/>
        <v>420</v>
      </c>
      <c r="G424">
        <f>VALUE(Calorimeter3[[#This Row],[Column2]])</f>
        <v>15.243508900670101</v>
      </c>
    </row>
    <row r="425" spans="1:7">
      <c r="A425" s="1" t="s">
        <v>1439</v>
      </c>
      <c r="B425" s="1" t="s">
        <v>1432</v>
      </c>
      <c r="C425" s="1" t="s">
        <v>1169</v>
      </c>
      <c r="E425">
        <f>VALUE(Calorimeter3[[#This Row],[Column1]])</f>
        <v>7.0166666666666604</v>
      </c>
      <c r="F425" s="70">
        <f t="shared" si="8"/>
        <v>420.9999999999996</v>
      </c>
      <c r="G425">
        <f>VALUE(Calorimeter3[[#This Row],[Column2]])</f>
        <v>15.2138739389202</v>
      </c>
    </row>
    <row r="426" spans="1:7">
      <c r="A426" s="1" t="s">
        <v>1440</v>
      </c>
      <c r="B426" s="1" t="s">
        <v>1334</v>
      </c>
      <c r="C426" s="1" t="s">
        <v>1169</v>
      </c>
      <c r="E426">
        <f>VALUE(Calorimeter3[[#This Row],[Column1]])</f>
        <v>7.0333333333333297</v>
      </c>
      <c r="F426" s="70">
        <f t="shared" si="8"/>
        <v>421.99999999999977</v>
      </c>
      <c r="G426">
        <f>VALUE(Calorimeter3[[#This Row],[Column2]])</f>
        <v>15.273132600986401</v>
      </c>
    </row>
    <row r="427" spans="1:7">
      <c r="A427" s="1" t="s">
        <v>1441</v>
      </c>
      <c r="B427" s="1" t="s">
        <v>1386</v>
      </c>
      <c r="C427" s="1" t="s">
        <v>1167</v>
      </c>
      <c r="E427">
        <f>VALUE(Calorimeter3[[#This Row],[Column1]])</f>
        <v>7.05</v>
      </c>
      <c r="F427" s="70">
        <f t="shared" si="8"/>
        <v>423</v>
      </c>
      <c r="G427">
        <f>VALUE(Calorimeter3[[#This Row],[Column2]])</f>
        <v>15.243508900670101</v>
      </c>
    </row>
    <row r="428" spans="1:7">
      <c r="A428" s="1" t="s">
        <v>1442</v>
      </c>
      <c r="B428" s="1" t="s">
        <v>1334</v>
      </c>
      <c r="C428" s="1" t="s">
        <v>1171</v>
      </c>
      <c r="E428">
        <f>VALUE(Calorimeter3[[#This Row],[Column1]])</f>
        <v>7.0666666666666602</v>
      </c>
      <c r="F428" s="70">
        <f t="shared" si="8"/>
        <v>423.9999999999996</v>
      </c>
      <c r="G428">
        <f>VALUE(Calorimeter3[[#This Row],[Column2]])</f>
        <v>15.273132600986401</v>
      </c>
    </row>
    <row r="429" spans="1:7">
      <c r="A429" s="1" t="s">
        <v>1443</v>
      </c>
      <c r="B429" s="1" t="s">
        <v>1333</v>
      </c>
      <c r="C429" s="1" t="s">
        <v>1171</v>
      </c>
      <c r="E429">
        <f>VALUE(Calorimeter3[[#This Row],[Column1]])</f>
        <v>7.0833333333333304</v>
      </c>
      <c r="F429" s="70">
        <f t="shared" si="8"/>
        <v>424.99999999999983</v>
      </c>
      <c r="G429">
        <f>VALUE(Calorimeter3[[#This Row],[Column2]])</f>
        <v>15.3323463500468</v>
      </c>
    </row>
    <row r="430" spans="1:7">
      <c r="A430" s="1" t="s">
        <v>1444</v>
      </c>
      <c r="B430" s="1" t="s">
        <v>1432</v>
      </c>
      <c r="C430" s="1" t="s">
        <v>1169</v>
      </c>
      <c r="E430">
        <f>VALUE(Calorimeter3[[#This Row],[Column1]])</f>
        <v>7.1</v>
      </c>
      <c r="F430" s="70">
        <f t="shared" si="8"/>
        <v>426</v>
      </c>
      <c r="G430">
        <f>VALUE(Calorimeter3[[#This Row],[Column2]])</f>
        <v>15.2138739389202</v>
      </c>
    </row>
    <row r="431" spans="1:7">
      <c r="A431" s="1" t="s">
        <v>1445</v>
      </c>
      <c r="B431" s="1" t="s">
        <v>1446</v>
      </c>
      <c r="C431" s="1" t="s">
        <v>1169</v>
      </c>
      <c r="E431">
        <f>VALUE(Calorimeter3[[#This Row],[Column1]])</f>
        <v>7.11666666666666</v>
      </c>
      <c r="F431" s="70">
        <f t="shared" si="8"/>
        <v>426.9999999999996</v>
      </c>
      <c r="G431">
        <f>VALUE(Calorimeter3[[#This Row],[Column2]])</f>
        <v>15.184227682461101</v>
      </c>
    </row>
    <row r="432" spans="1:7">
      <c r="A432" s="1" t="s">
        <v>1447</v>
      </c>
      <c r="B432" s="1" t="s">
        <v>1344</v>
      </c>
      <c r="C432" s="1" t="s">
        <v>1169</v>
      </c>
      <c r="E432">
        <f>VALUE(Calorimeter3[[#This Row],[Column1]])</f>
        <v>7.1333333333333302</v>
      </c>
      <c r="F432" s="70">
        <f t="shared" si="8"/>
        <v>427.99999999999983</v>
      </c>
      <c r="G432">
        <f>VALUE(Calorimeter3[[#This Row],[Column2]])</f>
        <v>15.302745073069801</v>
      </c>
    </row>
    <row r="433" spans="1:7">
      <c r="A433" s="1" t="s">
        <v>1448</v>
      </c>
      <c r="B433" s="1" t="s">
        <v>1432</v>
      </c>
      <c r="C433" s="1" t="s">
        <v>394</v>
      </c>
      <c r="E433">
        <f>VALUE(Calorimeter3[[#This Row],[Column1]])</f>
        <v>7.15</v>
      </c>
      <c r="F433" s="70">
        <f t="shared" si="8"/>
        <v>429</v>
      </c>
      <c r="G433">
        <f>VALUE(Calorimeter3[[#This Row],[Column2]])</f>
        <v>15.2138739389202</v>
      </c>
    </row>
    <row r="434" spans="1:7">
      <c r="A434" s="1" t="s">
        <v>241</v>
      </c>
      <c r="B434" s="1" t="s">
        <v>1334</v>
      </c>
      <c r="C434" s="1" t="s">
        <v>1169</v>
      </c>
      <c r="E434">
        <f>VALUE(Calorimeter3[[#This Row],[Column1]])</f>
        <v>7.1666666666666599</v>
      </c>
      <c r="F434" s="70">
        <f t="shared" si="8"/>
        <v>429.9999999999996</v>
      </c>
      <c r="G434">
        <f>VALUE(Calorimeter3[[#This Row],[Column2]])</f>
        <v>15.273132600986401</v>
      </c>
    </row>
    <row r="435" spans="1:7">
      <c r="A435" s="1" t="s">
        <v>1449</v>
      </c>
      <c r="B435" s="1" t="s">
        <v>1386</v>
      </c>
      <c r="C435" s="1" t="s">
        <v>1169</v>
      </c>
      <c r="E435">
        <f>VALUE(Calorimeter3[[#This Row],[Column1]])</f>
        <v>7.18333333333333</v>
      </c>
      <c r="F435" s="70">
        <f t="shared" si="8"/>
        <v>430.99999999999977</v>
      </c>
      <c r="G435">
        <f>VALUE(Calorimeter3[[#This Row],[Column2]])</f>
        <v>15.243508900670101</v>
      </c>
    </row>
    <row r="436" spans="1:7">
      <c r="A436" s="1" t="s">
        <v>1450</v>
      </c>
      <c r="B436" s="1" t="s">
        <v>1386</v>
      </c>
      <c r="C436" s="1" t="s">
        <v>394</v>
      </c>
      <c r="E436">
        <f>VALUE(Calorimeter3[[#This Row],[Column1]])</f>
        <v>7.2</v>
      </c>
      <c r="F436" s="70">
        <f t="shared" si="8"/>
        <v>432</v>
      </c>
      <c r="G436">
        <f>VALUE(Calorimeter3[[#This Row],[Column2]])</f>
        <v>15.243508900670101</v>
      </c>
    </row>
    <row r="437" spans="1:7">
      <c r="A437" s="1" t="s">
        <v>1451</v>
      </c>
      <c r="B437" s="1" t="s">
        <v>1344</v>
      </c>
      <c r="C437" s="1" t="s">
        <v>1171</v>
      </c>
      <c r="E437">
        <f>VALUE(Calorimeter3[[#This Row],[Column1]])</f>
        <v>7.2166666666666597</v>
      </c>
      <c r="F437" s="70">
        <f t="shared" si="8"/>
        <v>432.9999999999996</v>
      </c>
      <c r="G437">
        <f>VALUE(Calorimeter3[[#This Row],[Column2]])</f>
        <v>15.302745073069801</v>
      </c>
    </row>
    <row r="438" spans="1:7">
      <c r="A438" s="1" t="s">
        <v>1452</v>
      </c>
      <c r="B438" s="1" t="s">
        <v>1386</v>
      </c>
      <c r="C438" s="1" t="s">
        <v>1171</v>
      </c>
      <c r="E438">
        <f>VALUE(Calorimeter3[[#This Row],[Column1]])</f>
        <v>7.2333333333333298</v>
      </c>
      <c r="F438" s="70">
        <f t="shared" si="8"/>
        <v>433.99999999999977</v>
      </c>
      <c r="G438">
        <f>VALUE(Calorimeter3[[#This Row],[Column2]])</f>
        <v>15.243508900670101</v>
      </c>
    </row>
    <row r="439" spans="1:7">
      <c r="A439" s="1" t="s">
        <v>1453</v>
      </c>
      <c r="B439" s="1" t="s">
        <v>1432</v>
      </c>
      <c r="C439" s="1" t="s">
        <v>1169</v>
      </c>
      <c r="E439">
        <f>VALUE(Calorimeter3[[#This Row],[Column1]])</f>
        <v>7.25</v>
      </c>
      <c r="F439" s="70">
        <f t="shared" si="8"/>
        <v>435</v>
      </c>
      <c r="G439">
        <f>VALUE(Calorimeter3[[#This Row],[Column2]])</f>
        <v>15.2138739389202</v>
      </c>
    </row>
    <row r="440" spans="1:7">
      <c r="A440" s="1" t="s">
        <v>1454</v>
      </c>
      <c r="B440" s="1" t="s">
        <v>1344</v>
      </c>
      <c r="C440" s="1" t="s">
        <v>1169</v>
      </c>
      <c r="E440">
        <f>VALUE(Calorimeter3[[#This Row],[Column1]])</f>
        <v>7.2666666666666604</v>
      </c>
      <c r="F440" s="70">
        <f t="shared" si="8"/>
        <v>435.9999999999996</v>
      </c>
      <c r="G440">
        <f>VALUE(Calorimeter3[[#This Row],[Column2]])</f>
        <v>15.302745073069801</v>
      </c>
    </row>
    <row r="441" spans="1:7">
      <c r="A441" s="1" t="s">
        <v>1455</v>
      </c>
      <c r="B441" s="1" t="s">
        <v>1446</v>
      </c>
      <c r="C441" s="1" t="s">
        <v>1169</v>
      </c>
      <c r="E441">
        <f>VALUE(Calorimeter3[[#This Row],[Column1]])</f>
        <v>7.2833333333333297</v>
      </c>
      <c r="F441" s="70">
        <f t="shared" si="8"/>
        <v>436.99999999999977</v>
      </c>
      <c r="G441">
        <f>VALUE(Calorimeter3[[#This Row],[Column2]])</f>
        <v>15.184227682461101</v>
      </c>
    </row>
    <row r="442" spans="1:7">
      <c r="A442" s="1" t="s">
        <v>1456</v>
      </c>
      <c r="B442" s="1" t="s">
        <v>1386</v>
      </c>
      <c r="C442" s="1" t="s">
        <v>394</v>
      </c>
      <c r="E442">
        <f>VALUE(Calorimeter3[[#This Row],[Column1]])</f>
        <v>7.3</v>
      </c>
      <c r="F442" s="70">
        <f t="shared" si="8"/>
        <v>438</v>
      </c>
      <c r="G442">
        <f>VALUE(Calorimeter3[[#This Row],[Column2]])</f>
        <v>15.243508900670101</v>
      </c>
    </row>
    <row r="443" spans="1:7">
      <c r="A443" s="1" t="s">
        <v>1457</v>
      </c>
      <c r="B443" s="1" t="s">
        <v>1386</v>
      </c>
      <c r="C443" s="1" t="s">
        <v>165</v>
      </c>
      <c r="E443">
        <f>VALUE(Calorimeter3[[#This Row],[Column1]])</f>
        <v>7.3166666666666602</v>
      </c>
      <c r="F443" s="70">
        <f t="shared" si="8"/>
        <v>438.9999999999996</v>
      </c>
      <c r="G443">
        <f>VALUE(Calorimeter3[[#This Row],[Column2]])</f>
        <v>15.243508900670101</v>
      </c>
    </row>
    <row r="444" spans="1:7">
      <c r="A444" s="1" t="s">
        <v>243</v>
      </c>
      <c r="B444" s="1" t="s">
        <v>1432</v>
      </c>
      <c r="C444" s="1" t="s">
        <v>1169</v>
      </c>
      <c r="E444">
        <f>VALUE(Calorimeter3[[#This Row],[Column1]])</f>
        <v>7.3333333333333304</v>
      </c>
      <c r="F444" s="70">
        <f t="shared" si="8"/>
        <v>439.99999999999983</v>
      </c>
      <c r="G444">
        <f>VALUE(Calorimeter3[[#This Row],[Column2]])</f>
        <v>15.2138739389202</v>
      </c>
    </row>
    <row r="445" spans="1:7">
      <c r="A445" s="1" t="s">
        <v>1458</v>
      </c>
      <c r="B445" s="1" t="s">
        <v>1334</v>
      </c>
      <c r="C445" s="1" t="s">
        <v>1169</v>
      </c>
      <c r="E445">
        <f>VALUE(Calorimeter3[[#This Row],[Column1]])</f>
        <v>7.35</v>
      </c>
      <c r="F445" s="70">
        <f t="shared" si="8"/>
        <v>441</v>
      </c>
      <c r="G445">
        <f>VALUE(Calorimeter3[[#This Row],[Column2]])</f>
        <v>15.273132600986401</v>
      </c>
    </row>
    <row r="446" spans="1:7">
      <c r="A446" s="1" t="s">
        <v>1459</v>
      </c>
      <c r="B446" s="1" t="s">
        <v>1446</v>
      </c>
      <c r="C446" s="1" t="s">
        <v>1171</v>
      </c>
      <c r="E446">
        <f>VALUE(Calorimeter3[[#This Row],[Column1]])</f>
        <v>7.36666666666666</v>
      </c>
      <c r="F446" s="70">
        <f t="shared" si="8"/>
        <v>441.9999999999996</v>
      </c>
      <c r="G446">
        <f>VALUE(Calorimeter3[[#This Row],[Column2]])</f>
        <v>15.184227682461101</v>
      </c>
    </row>
    <row r="447" spans="1:7">
      <c r="A447" s="1" t="s">
        <v>1460</v>
      </c>
      <c r="B447" s="1" t="s">
        <v>1432</v>
      </c>
      <c r="C447" s="1" t="s">
        <v>394</v>
      </c>
      <c r="E447">
        <f>VALUE(Calorimeter3[[#This Row],[Column1]])</f>
        <v>7.3833333333333302</v>
      </c>
      <c r="F447" s="70">
        <f t="shared" si="8"/>
        <v>442.99999999999983</v>
      </c>
      <c r="G447">
        <f>VALUE(Calorimeter3[[#This Row],[Column2]])</f>
        <v>15.2138739389202</v>
      </c>
    </row>
    <row r="448" spans="1:7">
      <c r="A448" s="1" t="s">
        <v>1461</v>
      </c>
      <c r="B448" s="1" t="s">
        <v>1333</v>
      </c>
      <c r="C448" s="1" t="s">
        <v>1169</v>
      </c>
      <c r="E448">
        <f>VALUE(Calorimeter3[[#This Row],[Column1]])</f>
        <v>7.4</v>
      </c>
      <c r="F448" s="70">
        <f t="shared" si="8"/>
        <v>444</v>
      </c>
      <c r="G448">
        <f>VALUE(Calorimeter3[[#This Row],[Column2]])</f>
        <v>15.3323463500468</v>
      </c>
    </row>
    <row r="449" spans="1:7">
      <c r="A449" s="1" t="s">
        <v>1462</v>
      </c>
      <c r="B449" s="1" t="s">
        <v>1386</v>
      </c>
      <c r="C449" s="1" t="s">
        <v>394</v>
      </c>
      <c r="E449">
        <f>VALUE(Calorimeter3[[#This Row],[Column1]])</f>
        <v>7.4166666666666599</v>
      </c>
      <c r="F449" s="70">
        <f t="shared" si="8"/>
        <v>444.9999999999996</v>
      </c>
      <c r="G449">
        <f>VALUE(Calorimeter3[[#This Row],[Column2]])</f>
        <v>15.243508900670101</v>
      </c>
    </row>
    <row r="450" spans="1:7">
      <c r="A450" s="1" t="s">
        <v>1463</v>
      </c>
      <c r="B450" s="1" t="s">
        <v>1386</v>
      </c>
      <c r="C450" s="1" t="s">
        <v>394</v>
      </c>
      <c r="E450">
        <f>VALUE(Calorimeter3[[#This Row],[Column1]])</f>
        <v>7.43333333333333</v>
      </c>
      <c r="F450" s="70">
        <f t="shared" si="8"/>
        <v>445.99999999999977</v>
      </c>
      <c r="G450">
        <f>VALUE(Calorimeter3[[#This Row],[Column2]])</f>
        <v>15.243508900670101</v>
      </c>
    </row>
    <row r="451" spans="1:7">
      <c r="A451" s="1" t="s">
        <v>1464</v>
      </c>
      <c r="B451" s="1" t="s">
        <v>1386</v>
      </c>
      <c r="C451" s="1" t="s">
        <v>1167</v>
      </c>
      <c r="E451">
        <f>VALUE(Calorimeter3[[#This Row],[Column1]])</f>
        <v>7.45</v>
      </c>
      <c r="F451" s="70">
        <f t="shared" si="8"/>
        <v>447</v>
      </c>
      <c r="G451">
        <f>VALUE(Calorimeter3[[#This Row],[Column2]])</f>
        <v>15.243508900670101</v>
      </c>
    </row>
    <row r="452" spans="1:7">
      <c r="A452" s="1" t="s">
        <v>1465</v>
      </c>
      <c r="B452" s="1" t="s">
        <v>1334</v>
      </c>
      <c r="C452" s="1" t="s">
        <v>394</v>
      </c>
      <c r="E452">
        <f>VALUE(Calorimeter3[[#This Row],[Column1]])</f>
        <v>7.4666666666666597</v>
      </c>
      <c r="F452" s="70">
        <f t="shared" si="8"/>
        <v>447.9999999999996</v>
      </c>
      <c r="G452">
        <f>VALUE(Calorimeter3[[#This Row],[Column2]])</f>
        <v>15.273132600986401</v>
      </c>
    </row>
    <row r="453" spans="1:7">
      <c r="A453" s="1" t="s">
        <v>1466</v>
      </c>
      <c r="B453" s="1" t="s">
        <v>1334</v>
      </c>
      <c r="C453" s="1" t="s">
        <v>1169</v>
      </c>
      <c r="E453">
        <f>VALUE(Calorimeter3[[#This Row],[Column1]])</f>
        <v>7.4833333333333298</v>
      </c>
      <c r="F453" s="70">
        <f t="shared" si="8"/>
        <v>448.99999999999977</v>
      </c>
      <c r="G453">
        <f>VALUE(Calorimeter3[[#This Row],[Column2]])</f>
        <v>15.273132600986401</v>
      </c>
    </row>
    <row r="454" spans="1:7">
      <c r="A454" s="1" t="s">
        <v>245</v>
      </c>
      <c r="B454" s="1" t="s">
        <v>1446</v>
      </c>
      <c r="C454" s="1" t="s">
        <v>1169</v>
      </c>
      <c r="E454">
        <f>VALUE(Calorimeter3[[#This Row],[Column1]])</f>
        <v>7.5</v>
      </c>
      <c r="F454" s="70">
        <f t="shared" ref="F454:F517" si="9">E454*60</f>
        <v>450</v>
      </c>
      <c r="G454">
        <f>VALUE(Calorimeter3[[#This Row],[Column2]])</f>
        <v>15.184227682461101</v>
      </c>
    </row>
    <row r="455" spans="1:7">
      <c r="A455" s="1" t="s">
        <v>1467</v>
      </c>
      <c r="B455" s="1" t="s">
        <v>1334</v>
      </c>
      <c r="C455" s="1" t="s">
        <v>1169</v>
      </c>
      <c r="E455">
        <f>VALUE(Calorimeter3[[#This Row],[Column1]])</f>
        <v>7.5166666666666604</v>
      </c>
      <c r="F455" s="70">
        <f t="shared" si="9"/>
        <v>450.9999999999996</v>
      </c>
      <c r="G455">
        <f>VALUE(Calorimeter3[[#This Row],[Column2]])</f>
        <v>15.273132600986401</v>
      </c>
    </row>
    <row r="456" spans="1:7">
      <c r="A456" s="1" t="s">
        <v>1468</v>
      </c>
      <c r="B456" s="1" t="s">
        <v>1334</v>
      </c>
      <c r="C456" s="1" t="s">
        <v>1169</v>
      </c>
      <c r="E456">
        <f>VALUE(Calorimeter3[[#This Row],[Column1]])</f>
        <v>7.5333333333333297</v>
      </c>
      <c r="F456" s="70">
        <f t="shared" si="9"/>
        <v>451.99999999999977</v>
      </c>
      <c r="G456">
        <f>VALUE(Calorimeter3[[#This Row],[Column2]])</f>
        <v>15.273132600986401</v>
      </c>
    </row>
    <row r="457" spans="1:7">
      <c r="A457" s="1" t="s">
        <v>1469</v>
      </c>
      <c r="B457" s="1" t="s">
        <v>1334</v>
      </c>
      <c r="C457" s="1" t="s">
        <v>1171</v>
      </c>
      <c r="E457">
        <f>VALUE(Calorimeter3[[#This Row],[Column1]])</f>
        <v>7.55</v>
      </c>
      <c r="F457" s="70">
        <f t="shared" si="9"/>
        <v>453</v>
      </c>
      <c r="G457">
        <f>VALUE(Calorimeter3[[#This Row],[Column2]])</f>
        <v>15.273132600986401</v>
      </c>
    </row>
    <row r="458" spans="1:7">
      <c r="A458" s="1" t="s">
        <v>1470</v>
      </c>
      <c r="B458" s="1" t="s">
        <v>1432</v>
      </c>
      <c r="C458" s="1" t="s">
        <v>1169</v>
      </c>
      <c r="E458">
        <f>VALUE(Calorimeter3[[#This Row],[Column1]])</f>
        <v>7.5666666666666602</v>
      </c>
      <c r="F458" s="70">
        <f t="shared" si="9"/>
        <v>453.9999999999996</v>
      </c>
      <c r="G458">
        <f>VALUE(Calorimeter3[[#This Row],[Column2]])</f>
        <v>15.2138739389202</v>
      </c>
    </row>
    <row r="459" spans="1:7">
      <c r="A459" s="1" t="s">
        <v>1471</v>
      </c>
      <c r="B459" s="1" t="s">
        <v>1386</v>
      </c>
      <c r="C459" s="1" t="s">
        <v>1169</v>
      </c>
      <c r="E459">
        <f>VALUE(Calorimeter3[[#This Row],[Column1]])</f>
        <v>7.5833333333333304</v>
      </c>
      <c r="F459" s="70">
        <f t="shared" si="9"/>
        <v>454.99999999999983</v>
      </c>
      <c r="G459">
        <f>VALUE(Calorimeter3[[#This Row],[Column2]])</f>
        <v>15.243508900670101</v>
      </c>
    </row>
    <row r="460" spans="1:7">
      <c r="A460" s="1" t="s">
        <v>1472</v>
      </c>
      <c r="B460" s="1" t="s">
        <v>1446</v>
      </c>
      <c r="C460" s="1" t="s">
        <v>391</v>
      </c>
      <c r="E460">
        <f>VALUE(Calorimeter3[[#This Row],[Column1]])</f>
        <v>7.6</v>
      </c>
      <c r="F460" s="70">
        <f t="shared" si="9"/>
        <v>456</v>
      </c>
      <c r="G460">
        <f>VALUE(Calorimeter3[[#This Row],[Column2]])</f>
        <v>15.184227682461101</v>
      </c>
    </row>
    <row r="461" spans="1:7">
      <c r="A461" s="1" t="s">
        <v>1473</v>
      </c>
      <c r="B461" s="1" t="s">
        <v>1446</v>
      </c>
      <c r="C461" s="1" t="s">
        <v>1169</v>
      </c>
      <c r="E461">
        <f>VALUE(Calorimeter3[[#This Row],[Column1]])</f>
        <v>7.61666666666666</v>
      </c>
      <c r="F461" s="70">
        <f t="shared" si="9"/>
        <v>456.9999999999996</v>
      </c>
      <c r="G461">
        <f>VALUE(Calorimeter3[[#This Row],[Column2]])</f>
        <v>15.184227682461101</v>
      </c>
    </row>
    <row r="462" spans="1:7">
      <c r="A462" s="1" t="s">
        <v>1474</v>
      </c>
      <c r="B462" s="1" t="s">
        <v>1344</v>
      </c>
      <c r="C462" s="1" t="s">
        <v>1171</v>
      </c>
      <c r="E462">
        <f>VALUE(Calorimeter3[[#This Row],[Column1]])</f>
        <v>7.6333333333333302</v>
      </c>
      <c r="F462" s="70">
        <f t="shared" si="9"/>
        <v>457.99999999999983</v>
      </c>
      <c r="G462">
        <f>VALUE(Calorimeter3[[#This Row],[Column2]])</f>
        <v>15.302745073069801</v>
      </c>
    </row>
    <row r="463" spans="1:7">
      <c r="A463" s="1" t="s">
        <v>1475</v>
      </c>
      <c r="B463" s="1" t="s">
        <v>1386</v>
      </c>
      <c r="C463" s="1" t="s">
        <v>1169</v>
      </c>
      <c r="E463">
        <f>VALUE(Calorimeter3[[#This Row],[Column1]])</f>
        <v>7.65</v>
      </c>
      <c r="F463" s="70">
        <f t="shared" si="9"/>
        <v>459</v>
      </c>
      <c r="G463">
        <f>VALUE(Calorimeter3[[#This Row],[Column2]])</f>
        <v>15.243508900670101</v>
      </c>
    </row>
    <row r="464" spans="1:7">
      <c r="A464" s="1" t="s">
        <v>247</v>
      </c>
      <c r="B464" s="1" t="s">
        <v>1386</v>
      </c>
      <c r="C464" s="1" t="s">
        <v>394</v>
      </c>
      <c r="E464">
        <f>VALUE(Calorimeter3[[#This Row],[Column1]])</f>
        <v>7.6666666666666599</v>
      </c>
      <c r="F464" s="70">
        <f t="shared" si="9"/>
        <v>459.9999999999996</v>
      </c>
      <c r="G464">
        <f>VALUE(Calorimeter3[[#This Row],[Column2]])</f>
        <v>15.243508900670101</v>
      </c>
    </row>
    <row r="465" spans="1:7">
      <c r="A465" s="1" t="s">
        <v>1476</v>
      </c>
      <c r="B465" s="1" t="s">
        <v>1386</v>
      </c>
      <c r="C465" s="1" t="s">
        <v>1169</v>
      </c>
      <c r="E465">
        <f>VALUE(Calorimeter3[[#This Row],[Column1]])</f>
        <v>7.68333333333333</v>
      </c>
      <c r="F465" s="70">
        <f t="shared" si="9"/>
        <v>460.99999999999977</v>
      </c>
      <c r="G465">
        <f>VALUE(Calorimeter3[[#This Row],[Column2]])</f>
        <v>15.243508900670101</v>
      </c>
    </row>
    <row r="466" spans="1:7">
      <c r="A466" s="1" t="s">
        <v>1477</v>
      </c>
      <c r="B466" s="1" t="s">
        <v>1435</v>
      </c>
      <c r="C466" s="1" t="s">
        <v>1167</v>
      </c>
      <c r="E466">
        <f>VALUE(Calorimeter3[[#This Row],[Column1]])</f>
        <v>7.7</v>
      </c>
      <c r="F466" s="70">
        <f t="shared" si="9"/>
        <v>462</v>
      </c>
      <c r="G466">
        <f>VALUE(Calorimeter3[[#This Row],[Column2]])</f>
        <v>15.154570097942001</v>
      </c>
    </row>
    <row r="467" spans="1:7">
      <c r="A467" s="1" t="s">
        <v>1478</v>
      </c>
      <c r="B467" s="1" t="s">
        <v>1446</v>
      </c>
      <c r="C467" s="1" t="s">
        <v>394</v>
      </c>
      <c r="E467">
        <f>VALUE(Calorimeter3[[#This Row],[Column1]])</f>
        <v>7.7166666666666597</v>
      </c>
      <c r="F467" s="70">
        <f t="shared" si="9"/>
        <v>462.9999999999996</v>
      </c>
      <c r="G467">
        <f>VALUE(Calorimeter3[[#This Row],[Column2]])</f>
        <v>15.184227682461101</v>
      </c>
    </row>
    <row r="468" spans="1:7">
      <c r="A468" s="1" t="s">
        <v>1479</v>
      </c>
      <c r="B468" s="1" t="s">
        <v>1432</v>
      </c>
      <c r="C468" s="1" t="s">
        <v>1169</v>
      </c>
      <c r="E468">
        <f>VALUE(Calorimeter3[[#This Row],[Column1]])</f>
        <v>7.7333333333333298</v>
      </c>
      <c r="F468" s="70">
        <f t="shared" si="9"/>
        <v>463.99999999999977</v>
      </c>
      <c r="G468">
        <f>VALUE(Calorimeter3[[#This Row],[Column2]])</f>
        <v>15.2138739389202</v>
      </c>
    </row>
    <row r="469" spans="1:7">
      <c r="A469" s="1" t="s">
        <v>1480</v>
      </c>
      <c r="B469" s="1" t="s">
        <v>1432</v>
      </c>
      <c r="C469" s="1" t="s">
        <v>1169</v>
      </c>
      <c r="E469">
        <f>VALUE(Calorimeter3[[#This Row],[Column1]])</f>
        <v>7.75</v>
      </c>
      <c r="F469" s="70">
        <f t="shared" si="9"/>
        <v>465</v>
      </c>
      <c r="G469">
        <f>VALUE(Calorimeter3[[#This Row],[Column2]])</f>
        <v>15.2138739389202</v>
      </c>
    </row>
    <row r="470" spans="1:7">
      <c r="A470" s="1" t="s">
        <v>1481</v>
      </c>
      <c r="B470" s="1" t="s">
        <v>1446</v>
      </c>
      <c r="C470" s="1" t="s">
        <v>1167</v>
      </c>
      <c r="E470">
        <f>VALUE(Calorimeter3[[#This Row],[Column1]])</f>
        <v>7.7666666666666604</v>
      </c>
      <c r="F470" s="70">
        <f t="shared" si="9"/>
        <v>465.9999999999996</v>
      </c>
      <c r="G470">
        <f>VALUE(Calorimeter3[[#This Row],[Column2]])</f>
        <v>15.184227682461101</v>
      </c>
    </row>
    <row r="471" spans="1:7">
      <c r="A471" s="1" t="s">
        <v>1482</v>
      </c>
      <c r="B471" s="1" t="s">
        <v>1386</v>
      </c>
      <c r="C471" s="1" t="s">
        <v>1169</v>
      </c>
      <c r="E471">
        <f>VALUE(Calorimeter3[[#This Row],[Column1]])</f>
        <v>7.7833333333333297</v>
      </c>
      <c r="F471" s="70">
        <f t="shared" si="9"/>
        <v>466.99999999999977</v>
      </c>
      <c r="G471">
        <f>VALUE(Calorimeter3[[#This Row],[Column2]])</f>
        <v>15.243508900670101</v>
      </c>
    </row>
    <row r="472" spans="1:7">
      <c r="A472" s="1" t="s">
        <v>1483</v>
      </c>
      <c r="B472" s="1" t="s">
        <v>1432</v>
      </c>
      <c r="C472" s="1" t="s">
        <v>1169</v>
      </c>
      <c r="E472">
        <f>VALUE(Calorimeter3[[#This Row],[Column1]])</f>
        <v>7.8</v>
      </c>
      <c r="F472" s="70">
        <f t="shared" si="9"/>
        <v>468</v>
      </c>
      <c r="G472">
        <f>VALUE(Calorimeter3[[#This Row],[Column2]])</f>
        <v>15.2138739389202</v>
      </c>
    </row>
    <row r="473" spans="1:7">
      <c r="A473" s="1" t="s">
        <v>1484</v>
      </c>
      <c r="B473" s="1" t="s">
        <v>1386</v>
      </c>
      <c r="C473" s="1" t="s">
        <v>1167</v>
      </c>
      <c r="E473">
        <f>VALUE(Calorimeter3[[#This Row],[Column1]])</f>
        <v>7.8166666666666602</v>
      </c>
      <c r="F473" s="70">
        <f t="shared" si="9"/>
        <v>468.9999999999996</v>
      </c>
      <c r="G473">
        <f>VALUE(Calorimeter3[[#This Row],[Column2]])</f>
        <v>15.243508900670101</v>
      </c>
    </row>
    <row r="474" spans="1:7">
      <c r="A474" s="1" t="s">
        <v>249</v>
      </c>
      <c r="B474" s="1" t="s">
        <v>1386</v>
      </c>
      <c r="C474" s="1" t="s">
        <v>1169</v>
      </c>
      <c r="E474">
        <f>VALUE(Calorimeter3[[#This Row],[Column1]])</f>
        <v>7.8333333333333304</v>
      </c>
      <c r="F474" s="70">
        <f t="shared" si="9"/>
        <v>469.99999999999983</v>
      </c>
      <c r="G474">
        <f>VALUE(Calorimeter3[[#This Row],[Column2]])</f>
        <v>15.243508900670101</v>
      </c>
    </row>
    <row r="475" spans="1:7">
      <c r="A475" s="1" t="s">
        <v>1485</v>
      </c>
      <c r="B475" s="1" t="s">
        <v>1386</v>
      </c>
      <c r="C475" s="1" t="s">
        <v>1169</v>
      </c>
      <c r="E475">
        <f>VALUE(Calorimeter3[[#This Row],[Column1]])</f>
        <v>7.85</v>
      </c>
      <c r="F475" s="70">
        <f t="shared" si="9"/>
        <v>471</v>
      </c>
      <c r="G475">
        <f>VALUE(Calorimeter3[[#This Row],[Column2]])</f>
        <v>15.243508900670101</v>
      </c>
    </row>
    <row r="476" spans="1:7">
      <c r="A476" s="1" t="s">
        <v>1486</v>
      </c>
      <c r="B476" s="1" t="s">
        <v>1344</v>
      </c>
      <c r="C476" s="1" t="s">
        <v>1171</v>
      </c>
      <c r="E476">
        <f>VALUE(Calorimeter3[[#This Row],[Column1]])</f>
        <v>7.86666666666666</v>
      </c>
      <c r="F476" s="70">
        <f t="shared" si="9"/>
        <v>471.9999999999996</v>
      </c>
      <c r="G476">
        <f>VALUE(Calorimeter3[[#This Row],[Column2]])</f>
        <v>15.302745073069801</v>
      </c>
    </row>
    <row r="477" spans="1:7">
      <c r="A477" s="1" t="s">
        <v>1487</v>
      </c>
      <c r="B477" s="1" t="s">
        <v>1432</v>
      </c>
      <c r="C477" s="1" t="s">
        <v>1167</v>
      </c>
      <c r="E477">
        <f>VALUE(Calorimeter3[[#This Row],[Column1]])</f>
        <v>7.8833333333333302</v>
      </c>
      <c r="F477" s="70">
        <f t="shared" si="9"/>
        <v>472.99999999999983</v>
      </c>
      <c r="G477">
        <f>VALUE(Calorimeter3[[#This Row],[Column2]])</f>
        <v>15.2138739389202</v>
      </c>
    </row>
    <row r="478" spans="1:7">
      <c r="A478" s="1" t="s">
        <v>1488</v>
      </c>
      <c r="B478" s="1" t="s">
        <v>1334</v>
      </c>
      <c r="C478" s="1" t="s">
        <v>394</v>
      </c>
      <c r="E478">
        <f>VALUE(Calorimeter3[[#This Row],[Column1]])</f>
        <v>7.9</v>
      </c>
      <c r="F478" s="70">
        <f t="shared" si="9"/>
        <v>474</v>
      </c>
      <c r="G478">
        <f>VALUE(Calorimeter3[[#This Row],[Column2]])</f>
        <v>15.273132600986401</v>
      </c>
    </row>
    <row r="479" spans="1:7">
      <c r="A479" s="1" t="s">
        <v>1489</v>
      </c>
      <c r="B479" s="1" t="s">
        <v>1386</v>
      </c>
      <c r="C479" s="1" t="s">
        <v>394</v>
      </c>
      <c r="E479">
        <f>VALUE(Calorimeter3[[#This Row],[Column1]])</f>
        <v>7.9166666666666599</v>
      </c>
      <c r="F479" s="70">
        <f t="shared" si="9"/>
        <v>474.9999999999996</v>
      </c>
      <c r="G479">
        <f>VALUE(Calorimeter3[[#This Row],[Column2]])</f>
        <v>15.243508900670101</v>
      </c>
    </row>
    <row r="480" spans="1:7">
      <c r="A480" s="1" t="s">
        <v>1490</v>
      </c>
      <c r="B480" s="1" t="s">
        <v>1432</v>
      </c>
      <c r="C480" s="1" t="s">
        <v>1169</v>
      </c>
      <c r="E480">
        <f>VALUE(Calorimeter3[[#This Row],[Column1]])</f>
        <v>7.93333333333333</v>
      </c>
      <c r="F480" s="70">
        <f t="shared" si="9"/>
        <v>475.99999999999977</v>
      </c>
      <c r="G480">
        <f>VALUE(Calorimeter3[[#This Row],[Column2]])</f>
        <v>15.2138739389202</v>
      </c>
    </row>
    <row r="481" spans="1:7">
      <c r="A481" s="1" t="s">
        <v>1491</v>
      </c>
      <c r="B481" s="1" t="s">
        <v>1432</v>
      </c>
      <c r="C481" s="1" t="s">
        <v>1171</v>
      </c>
      <c r="E481">
        <f>VALUE(Calorimeter3[[#This Row],[Column1]])</f>
        <v>7.95</v>
      </c>
      <c r="F481" s="70">
        <f t="shared" si="9"/>
        <v>477</v>
      </c>
      <c r="G481">
        <f>VALUE(Calorimeter3[[#This Row],[Column2]])</f>
        <v>15.2138739389202</v>
      </c>
    </row>
    <row r="482" spans="1:7">
      <c r="A482" s="1" t="s">
        <v>1492</v>
      </c>
      <c r="B482" s="1" t="s">
        <v>1446</v>
      </c>
      <c r="C482" s="1" t="s">
        <v>394</v>
      </c>
      <c r="E482">
        <f>VALUE(Calorimeter3[[#This Row],[Column1]])</f>
        <v>7.9666666666666597</v>
      </c>
      <c r="F482" s="70">
        <f t="shared" si="9"/>
        <v>477.9999999999996</v>
      </c>
      <c r="G482">
        <f>VALUE(Calorimeter3[[#This Row],[Column2]])</f>
        <v>15.184227682461101</v>
      </c>
    </row>
    <row r="483" spans="1:7">
      <c r="A483" s="1" t="s">
        <v>1493</v>
      </c>
      <c r="B483" s="1" t="s">
        <v>1432</v>
      </c>
      <c r="C483" s="1" t="s">
        <v>394</v>
      </c>
      <c r="E483">
        <f>VALUE(Calorimeter3[[#This Row],[Column1]])</f>
        <v>7.9833333333333298</v>
      </c>
      <c r="F483" s="70">
        <f t="shared" si="9"/>
        <v>478.99999999999977</v>
      </c>
      <c r="G483">
        <f>VALUE(Calorimeter3[[#This Row],[Column2]])</f>
        <v>15.2138739389202</v>
      </c>
    </row>
    <row r="484" spans="1:7">
      <c r="A484" s="1" t="s">
        <v>19</v>
      </c>
      <c r="B484" s="1" t="s">
        <v>1432</v>
      </c>
      <c r="C484" s="1" t="s">
        <v>394</v>
      </c>
      <c r="E484">
        <f>VALUE(Calorimeter3[[#This Row],[Column1]])</f>
        <v>8</v>
      </c>
      <c r="F484" s="70">
        <f t="shared" si="9"/>
        <v>480</v>
      </c>
      <c r="G484">
        <f>VALUE(Calorimeter3[[#This Row],[Column2]])</f>
        <v>15.2138739389202</v>
      </c>
    </row>
    <row r="485" spans="1:7">
      <c r="A485" s="1" t="s">
        <v>1494</v>
      </c>
      <c r="B485" s="1" t="s">
        <v>1432</v>
      </c>
      <c r="C485" s="1" t="s">
        <v>1169</v>
      </c>
      <c r="E485">
        <f>VALUE(Calorimeter3[[#This Row],[Column1]])</f>
        <v>8.0166666666666604</v>
      </c>
      <c r="F485" s="70">
        <f t="shared" si="9"/>
        <v>480.9999999999996</v>
      </c>
      <c r="G485">
        <f>VALUE(Calorimeter3[[#This Row],[Column2]])</f>
        <v>15.2138739389202</v>
      </c>
    </row>
    <row r="486" spans="1:7">
      <c r="A486" s="1" t="s">
        <v>1495</v>
      </c>
      <c r="B486" s="1" t="s">
        <v>1435</v>
      </c>
      <c r="C486" s="1" t="s">
        <v>394</v>
      </c>
      <c r="E486">
        <f>VALUE(Calorimeter3[[#This Row],[Column1]])</f>
        <v>8.0333333333333297</v>
      </c>
      <c r="F486" s="70">
        <f t="shared" si="9"/>
        <v>481.99999999999977</v>
      </c>
      <c r="G486">
        <f>VALUE(Calorimeter3[[#This Row],[Column2]])</f>
        <v>15.154570097942001</v>
      </c>
    </row>
    <row r="487" spans="1:7">
      <c r="A487" s="1" t="s">
        <v>1496</v>
      </c>
      <c r="B487" s="1" t="s">
        <v>1334</v>
      </c>
      <c r="C487" s="1" t="s">
        <v>1171</v>
      </c>
      <c r="E487">
        <f>VALUE(Calorimeter3[[#This Row],[Column1]])</f>
        <v>8.0500000000000007</v>
      </c>
      <c r="F487" s="70">
        <f t="shared" si="9"/>
        <v>483.00000000000006</v>
      </c>
      <c r="G487">
        <f>VALUE(Calorimeter3[[#This Row],[Column2]])</f>
        <v>15.273132600986401</v>
      </c>
    </row>
    <row r="488" spans="1:7">
      <c r="A488" s="1" t="s">
        <v>1497</v>
      </c>
      <c r="B488" s="1" t="s">
        <v>1446</v>
      </c>
      <c r="C488" s="1" t="s">
        <v>1169</v>
      </c>
      <c r="E488">
        <f>VALUE(Calorimeter3[[#This Row],[Column1]])</f>
        <v>8.0666666666666593</v>
      </c>
      <c r="F488" s="70">
        <f t="shared" si="9"/>
        <v>483.99999999999955</v>
      </c>
      <c r="G488">
        <f>VALUE(Calorimeter3[[#This Row],[Column2]])</f>
        <v>15.184227682461101</v>
      </c>
    </row>
    <row r="489" spans="1:7">
      <c r="A489" s="1" t="s">
        <v>1498</v>
      </c>
      <c r="B489" s="1" t="s">
        <v>1432</v>
      </c>
      <c r="C489" s="1" t="s">
        <v>1169</v>
      </c>
      <c r="E489">
        <f>VALUE(Calorimeter3[[#This Row],[Column1]])</f>
        <v>8.0833333333333304</v>
      </c>
      <c r="F489" s="70">
        <f t="shared" si="9"/>
        <v>484.99999999999983</v>
      </c>
      <c r="G489">
        <f>VALUE(Calorimeter3[[#This Row],[Column2]])</f>
        <v>15.2138739389202</v>
      </c>
    </row>
    <row r="490" spans="1:7">
      <c r="A490" s="1" t="s">
        <v>1499</v>
      </c>
      <c r="B490" s="1" t="s">
        <v>1446</v>
      </c>
      <c r="C490" s="1" t="s">
        <v>1167</v>
      </c>
      <c r="E490">
        <f>VALUE(Calorimeter3[[#This Row],[Column1]])</f>
        <v>8.1</v>
      </c>
      <c r="F490" s="70">
        <f t="shared" si="9"/>
        <v>486</v>
      </c>
      <c r="G490">
        <f>VALUE(Calorimeter3[[#This Row],[Column2]])</f>
        <v>15.184227682461101</v>
      </c>
    </row>
    <row r="491" spans="1:7">
      <c r="A491" s="1" t="s">
        <v>1500</v>
      </c>
      <c r="B491" s="1" t="s">
        <v>1446</v>
      </c>
      <c r="C491" s="1" t="s">
        <v>1167</v>
      </c>
      <c r="E491">
        <f>VALUE(Calorimeter3[[#This Row],[Column1]])</f>
        <v>8.11666666666666</v>
      </c>
      <c r="F491" s="70">
        <f t="shared" si="9"/>
        <v>486.9999999999996</v>
      </c>
      <c r="G491">
        <f>VALUE(Calorimeter3[[#This Row],[Column2]])</f>
        <v>15.184227682461101</v>
      </c>
    </row>
    <row r="492" spans="1:7">
      <c r="A492" s="1" t="s">
        <v>1501</v>
      </c>
      <c r="B492" s="1" t="s">
        <v>1435</v>
      </c>
      <c r="C492" s="1" t="s">
        <v>394</v>
      </c>
      <c r="E492">
        <f>VALUE(Calorimeter3[[#This Row],[Column1]])</f>
        <v>8.1333333333333293</v>
      </c>
      <c r="F492" s="70">
        <f t="shared" si="9"/>
        <v>487.99999999999977</v>
      </c>
      <c r="G492">
        <f>VALUE(Calorimeter3[[#This Row],[Column2]])</f>
        <v>15.154570097942001</v>
      </c>
    </row>
    <row r="493" spans="1:7">
      <c r="A493" s="1" t="s">
        <v>1502</v>
      </c>
      <c r="B493" s="1" t="s">
        <v>1435</v>
      </c>
      <c r="C493" s="1" t="s">
        <v>394</v>
      </c>
      <c r="E493">
        <f>VALUE(Calorimeter3[[#This Row],[Column1]])</f>
        <v>8.15</v>
      </c>
      <c r="F493" s="70">
        <f t="shared" si="9"/>
        <v>489</v>
      </c>
      <c r="G493">
        <f>VALUE(Calorimeter3[[#This Row],[Column2]])</f>
        <v>15.154570097942001</v>
      </c>
    </row>
    <row r="494" spans="1:7">
      <c r="A494" s="1" t="s">
        <v>252</v>
      </c>
      <c r="B494" s="1" t="s">
        <v>1432</v>
      </c>
      <c r="C494" s="1" t="s">
        <v>1169</v>
      </c>
      <c r="E494">
        <f>VALUE(Calorimeter3[[#This Row],[Column1]])</f>
        <v>8.1666666666666607</v>
      </c>
      <c r="F494" s="70">
        <f t="shared" si="9"/>
        <v>489.99999999999966</v>
      </c>
      <c r="G494">
        <f>VALUE(Calorimeter3[[#This Row],[Column2]])</f>
        <v>15.2138739389202</v>
      </c>
    </row>
    <row r="495" spans="1:7">
      <c r="A495" s="1" t="s">
        <v>1503</v>
      </c>
      <c r="B495" s="1" t="s">
        <v>1446</v>
      </c>
      <c r="C495" s="1" t="s">
        <v>394</v>
      </c>
      <c r="E495">
        <f>VALUE(Calorimeter3[[#This Row],[Column1]])</f>
        <v>8.18333333333333</v>
      </c>
      <c r="F495" s="70">
        <f t="shared" si="9"/>
        <v>490.99999999999977</v>
      </c>
      <c r="G495">
        <f>VALUE(Calorimeter3[[#This Row],[Column2]])</f>
        <v>15.184227682461101</v>
      </c>
    </row>
    <row r="496" spans="1:7">
      <c r="A496" s="1" t="s">
        <v>1504</v>
      </c>
      <c r="B496" s="1" t="s">
        <v>1432</v>
      </c>
      <c r="C496" s="1" t="s">
        <v>394</v>
      </c>
      <c r="E496">
        <f>VALUE(Calorimeter3[[#This Row],[Column1]])</f>
        <v>8.1999999999999993</v>
      </c>
      <c r="F496" s="70">
        <f t="shared" si="9"/>
        <v>491.99999999999994</v>
      </c>
      <c r="G496">
        <f>VALUE(Calorimeter3[[#This Row],[Column2]])</f>
        <v>15.2138739389202</v>
      </c>
    </row>
    <row r="497" spans="1:7">
      <c r="A497" s="1" t="s">
        <v>1505</v>
      </c>
      <c r="B497" s="1" t="s">
        <v>1334</v>
      </c>
      <c r="C497" s="1" t="s">
        <v>394</v>
      </c>
      <c r="E497">
        <f>VALUE(Calorimeter3[[#This Row],[Column1]])</f>
        <v>8.2166666666666597</v>
      </c>
      <c r="F497" s="70">
        <f t="shared" si="9"/>
        <v>492.9999999999996</v>
      </c>
      <c r="G497">
        <f>VALUE(Calorimeter3[[#This Row],[Column2]])</f>
        <v>15.273132600986401</v>
      </c>
    </row>
    <row r="498" spans="1:7">
      <c r="A498" s="1" t="s">
        <v>1506</v>
      </c>
      <c r="B498" s="1" t="s">
        <v>1432</v>
      </c>
      <c r="C498" s="1" t="s">
        <v>1169</v>
      </c>
      <c r="E498">
        <f>VALUE(Calorimeter3[[#This Row],[Column1]])</f>
        <v>8.2333333333333307</v>
      </c>
      <c r="F498" s="70">
        <f t="shared" si="9"/>
        <v>493.99999999999983</v>
      </c>
      <c r="G498">
        <f>VALUE(Calorimeter3[[#This Row],[Column2]])</f>
        <v>15.2138739389202</v>
      </c>
    </row>
    <row r="499" spans="1:7">
      <c r="A499" s="1" t="s">
        <v>1507</v>
      </c>
      <c r="B499" s="1" t="s">
        <v>1435</v>
      </c>
      <c r="C499" s="1" t="s">
        <v>394</v>
      </c>
      <c r="E499">
        <f>VALUE(Calorimeter3[[#This Row],[Column1]])</f>
        <v>8.25</v>
      </c>
      <c r="F499" s="70">
        <f t="shared" si="9"/>
        <v>495</v>
      </c>
      <c r="G499">
        <f>VALUE(Calorimeter3[[#This Row],[Column2]])</f>
        <v>15.154570097942001</v>
      </c>
    </row>
    <row r="500" spans="1:7">
      <c r="A500" s="1" t="s">
        <v>1508</v>
      </c>
      <c r="B500" s="1" t="s">
        <v>1435</v>
      </c>
      <c r="C500" s="1" t="s">
        <v>394</v>
      </c>
      <c r="E500">
        <f>VALUE(Calorimeter3[[#This Row],[Column1]])</f>
        <v>8.2666666666666604</v>
      </c>
      <c r="F500" s="70">
        <f t="shared" si="9"/>
        <v>495.9999999999996</v>
      </c>
      <c r="G500">
        <f>VALUE(Calorimeter3[[#This Row],[Column2]])</f>
        <v>15.154570097942001</v>
      </c>
    </row>
    <row r="501" spans="1:7">
      <c r="A501" s="1" t="s">
        <v>1509</v>
      </c>
      <c r="B501" s="1" t="s">
        <v>1432</v>
      </c>
      <c r="C501" s="1" t="s">
        <v>1169</v>
      </c>
      <c r="E501">
        <f>VALUE(Calorimeter3[[#This Row],[Column1]])</f>
        <v>8.2833333333333297</v>
      </c>
      <c r="F501" s="70">
        <f t="shared" si="9"/>
        <v>496.99999999999977</v>
      </c>
      <c r="G501">
        <f>VALUE(Calorimeter3[[#This Row],[Column2]])</f>
        <v>15.2138739389202</v>
      </c>
    </row>
    <row r="502" spans="1:7">
      <c r="A502" s="1" t="s">
        <v>1510</v>
      </c>
      <c r="B502" s="1" t="s">
        <v>1446</v>
      </c>
      <c r="C502" s="1" t="s">
        <v>394</v>
      </c>
      <c r="E502">
        <f>VALUE(Calorimeter3[[#This Row],[Column1]])</f>
        <v>8.3000000000000007</v>
      </c>
      <c r="F502" s="70">
        <f t="shared" si="9"/>
        <v>498.00000000000006</v>
      </c>
      <c r="G502">
        <f>VALUE(Calorimeter3[[#This Row],[Column2]])</f>
        <v>15.184227682461101</v>
      </c>
    </row>
    <row r="503" spans="1:7">
      <c r="A503" s="1" t="s">
        <v>1511</v>
      </c>
      <c r="B503" s="1" t="s">
        <v>1334</v>
      </c>
      <c r="C503" s="1" t="s">
        <v>1171</v>
      </c>
      <c r="E503">
        <f>VALUE(Calorimeter3[[#This Row],[Column1]])</f>
        <v>8.3166666666666593</v>
      </c>
      <c r="F503" s="70">
        <f t="shared" si="9"/>
        <v>498.99999999999955</v>
      </c>
      <c r="G503">
        <f>VALUE(Calorimeter3[[#This Row],[Column2]])</f>
        <v>15.273132600986401</v>
      </c>
    </row>
    <row r="504" spans="1:7">
      <c r="A504" s="1" t="s">
        <v>254</v>
      </c>
      <c r="B504" s="1" t="s">
        <v>1446</v>
      </c>
      <c r="C504" s="1" t="s">
        <v>394</v>
      </c>
      <c r="E504">
        <f>VALUE(Calorimeter3[[#This Row],[Column1]])</f>
        <v>8.3333333333333304</v>
      </c>
      <c r="F504" s="70">
        <f t="shared" si="9"/>
        <v>499.99999999999983</v>
      </c>
      <c r="G504">
        <f>VALUE(Calorimeter3[[#This Row],[Column2]])</f>
        <v>15.184227682461101</v>
      </c>
    </row>
    <row r="505" spans="1:7">
      <c r="A505" s="1" t="s">
        <v>1512</v>
      </c>
      <c r="B505" s="1" t="s">
        <v>1432</v>
      </c>
      <c r="C505" s="1" t="s">
        <v>1171</v>
      </c>
      <c r="E505">
        <f>VALUE(Calorimeter3[[#This Row],[Column1]])</f>
        <v>8.35</v>
      </c>
      <c r="F505" s="70">
        <f t="shared" si="9"/>
        <v>501</v>
      </c>
      <c r="G505">
        <f>VALUE(Calorimeter3[[#This Row],[Column2]])</f>
        <v>15.2138739389202</v>
      </c>
    </row>
    <row r="506" spans="1:7">
      <c r="A506" s="1" t="s">
        <v>1513</v>
      </c>
      <c r="B506" s="1" t="s">
        <v>1432</v>
      </c>
      <c r="C506" s="1" t="s">
        <v>394</v>
      </c>
      <c r="E506">
        <f>VALUE(Calorimeter3[[#This Row],[Column1]])</f>
        <v>8.36666666666666</v>
      </c>
      <c r="F506" s="70">
        <f t="shared" si="9"/>
        <v>501.9999999999996</v>
      </c>
      <c r="G506">
        <f>VALUE(Calorimeter3[[#This Row],[Column2]])</f>
        <v>15.2138739389202</v>
      </c>
    </row>
    <row r="507" spans="1:7">
      <c r="A507" s="1" t="s">
        <v>1514</v>
      </c>
      <c r="B507" s="1" t="s">
        <v>1325</v>
      </c>
      <c r="C507" s="1" t="s">
        <v>1171</v>
      </c>
      <c r="E507">
        <f>VALUE(Calorimeter3[[#This Row],[Column1]])</f>
        <v>8.3833333333333293</v>
      </c>
      <c r="F507" s="70">
        <f t="shared" si="9"/>
        <v>502.99999999999977</v>
      </c>
      <c r="G507">
        <f>VALUE(Calorimeter3[[#This Row],[Column2]])</f>
        <v>15.3915154508159</v>
      </c>
    </row>
    <row r="508" spans="1:7">
      <c r="A508" s="1" t="s">
        <v>1515</v>
      </c>
      <c r="B508" s="1" t="s">
        <v>1334</v>
      </c>
      <c r="C508" s="1" t="s">
        <v>1169</v>
      </c>
      <c r="E508">
        <f>VALUE(Calorimeter3[[#This Row],[Column1]])</f>
        <v>8.4</v>
      </c>
      <c r="F508" s="70">
        <f t="shared" si="9"/>
        <v>504</v>
      </c>
      <c r="G508">
        <f>VALUE(Calorimeter3[[#This Row],[Column2]])</f>
        <v>15.273132600986401</v>
      </c>
    </row>
    <row r="509" spans="1:7">
      <c r="A509" s="1" t="s">
        <v>1516</v>
      </c>
      <c r="B509" s="1" t="s">
        <v>1386</v>
      </c>
      <c r="C509" s="1" t="s">
        <v>394</v>
      </c>
      <c r="E509">
        <f>VALUE(Calorimeter3[[#This Row],[Column1]])</f>
        <v>8.4166666666666607</v>
      </c>
      <c r="F509" s="70">
        <f t="shared" si="9"/>
        <v>504.99999999999966</v>
      </c>
      <c r="G509">
        <f>VALUE(Calorimeter3[[#This Row],[Column2]])</f>
        <v>15.243508900670101</v>
      </c>
    </row>
    <row r="510" spans="1:7">
      <c r="A510" s="1" t="s">
        <v>1517</v>
      </c>
      <c r="B510" s="1" t="s">
        <v>1386</v>
      </c>
      <c r="C510" s="1" t="s">
        <v>1169</v>
      </c>
      <c r="E510">
        <f>VALUE(Calorimeter3[[#This Row],[Column1]])</f>
        <v>8.43333333333333</v>
      </c>
      <c r="F510" s="70">
        <f t="shared" si="9"/>
        <v>505.99999999999977</v>
      </c>
      <c r="G510">
        <f>VALUE(Calorimeter3[[#This Row],[Column2]])</f>
        <v>15.243508900670101</v>
      </c>
    </row>
    <row r="511" spans="1:7">
      <c r="A511" s="1" t="s">
        <v>1518</v>
      </c>
      <c r="B511" s="1" t="s">
        <v>1432</v>
      </c>
      <c r="C511" s="1" t="s">
        <v>1169</v>
      </c>
      <c r="E511">
        <f>VALUE(Calorimeter3[[#This Row],[Column1]])</f>
        <v>8.4499999999999993</v>
      </c>
      <c r="F511" s="70">
        <f t="shared" si="9"/>
        <v>506.99999999999994</v>
      </c>
      <c r="G511">
        <f>VALUE(Calorimeter3[[#This Row],[Column2]])</f>
        <v>15.2138739389202</v>
      </c>
    </row>
    <row r="512" spans="1:7">
      <c r="A512" s="1" t="s">
        <v>1519</v>
      </c>
      <c r="B512" s="1" t="s">
        <v>1432</v>
      </c>
      <c r="C512" s="1" t="s">
        <v>394</v>
      </c>
      <c r="E512">
        <f>VALUE(Calorimeter3[[#This Row],[Column1]])</f>
        <v>8.4666666666666597</v>
      </c>
      <c r="F512" s="70">
        <f t="shared" si="9"/>
        <v>507.9999999999996</v>
      </c>
      <c r="G512">
        <f>VALUE(Calorimeter3[[#This Row],[Column2]])</f>
        <v>15.2138739389202</v>
      </c>
    </row>
    <row r="513" spans="1:7">
      <c r="A513" s="1" t="s">
        <v>1520</v>
      </c>
      <c r="B513" s="1" t="s">
        <v>1386</v>
      </c>
      <c r="C513" s="1" t="s">
        <v>1171</v>
      </c>
      <c r="E513">
        <f>VALUE(Calorimeter3[[#This Row],[Column1]])</f>
        <v>8.4833333333333307</v>
      </c>
      <c r="F513" s="70">
        <f t="shared" si="9"/>
        <v>508.99999999999983</v>
      </c>
      <c r="G513">
        <f>VALUE(Calorimeter3[[#This Row],[Column2]])</f>
        <v>15.243508900670101</v>
      </c>
    </row>
    <row r="514" spans="1:7">
      <c r="A514" s="1" t="s">
        <v>256</v>
      </c>
      <c r="B514" s="1" t="s">
        <v>1334</v>
      </c>
      <c r="C514" s="1" t="s">
        <v>394</v>
      </c>
      <c r="E514">
        <f>VALUE(Calorimeter3[[#This Row],[Column1]])</f>
        <v>8.5</v>
      </c>
      <c r="F514" s="70">
        <f t="shared" si="9"/>
        <v>510</v>
      </c>
      <c r="G514">
        <f>VALUE(Calorimeter3[[#This Row],[Column2]])</f>
        <v>15.273132600986401</v>
      </c>
    </row>
    <row r="515" spans="1:7">
      <c r="A515" s="1" t="s">
        <v>1521</v>
      </c>
      <c r="B515" s="1" t="s">
        <v>1386</v>
      </c>
      <c r="C515" s="1" t="s">
        <v>394</v>
      </c>
      <c r="E515">
        <f>VALUE(Calorimeter3[[#This Row],[Column1]])</f>
        <v>8.5166666666666604</v>
      </c>
      <c r="F515" s="70">
        <f t="shared" si="9"/>
        <v>510.9999999999996</v>
      </c>
      <c r="G515">
        <f>VALUE(Calorimeter3[[#This Row],[Column2]])</f>
        <v>15.243508900670101</v>
      </c>
    </row>
    <row r="516" spans="1:7">
      <c r="A516" s="1" t="s">
        <v>1522</v>
      </c>
      <c r="B516" s="1" t="s">
        <v>1446</v>
      </c>
      <c r="C516" s="1" t="s">
        <v>394</v>
      </c>
      <c r="E516">
        <f>VALUE(Calorimeter3[[#This Row],[Column1]])</f>
        <v>8.5333333333333297</v>
      </c>
      <c r="F516" s="70">
        <f t="shared" si="9"/>
        <v>511.99999999999977</v>
      </c>
      <c r="G516">
        <f>VALUE(Calorimeter3[[#This Row],[Column2]])</f>
        <v>15.184227682461101</v>
      </c>
    </row>
    <row r="517" spans="1:7">
      <c r="A517" s="1" t="s">
        <v>1523</v>
      </c>
      <c r="B517" s="1" t="s">
        <v>1386</v>
      </c>
      <c r="C517" s="1" t="s">
        <v>394</v>
      </c>
      <c r="E517">
        <f>VALUE(Calorimeter3[[#This Row],[Column1]])</f>
        <v>8.5500000000000007</v>
      </c>
      <c r="F517" s="70">
        <f t="shared" si="9"/>
        <v>513</v>
      </c>
      <c r="G517">
        <f>VALUE(Calorimeter3[[#This Row],[Column2]])</f>
        <v>15.243508900670101</v>
      </c>
    </row>
    <row r="518" spans="1:7">
      <c r="A518" s="1" t="s">
        <v>1524</v>
      </c>
      <c r="B518" s="1" t="s">
        <v>1432</v>
      </c>
      <c r="C518" s="1" t="s">
        <v>1169</v>
      </c>
      <c r="E518">
        <f>VALUE(Calorimeter3[[#This Row],[Column1]])</f>
        <v>8.5666666666666593</v>
      </c>
      <c r="F518" s="70">
        <f t="shared" ref="F518:F581" si="10">E518*60</f>
        <v>513.99999999999955</v>
      </c>
      <c r="G518">
        <f>VALUE(Calorimeter3[[#This Row],[Column2]])</f>
        <v>15.2138739389202</v>
      </c>
    </row>
    <row r="519" spans="1:7">
      <c r="A519" s="1" t="s">
        <v>1525</v>
      </c>
      <c r="B519" s="1" t="s">
        <v>1344</v>
      </c>
      <c r="C519" s="1" t="s">
        <v>1171</v>
      </c>
      <c r="E519">
        <f>VALUE(Calorimeter3[[#This Row],[Column1]])</f>
        <v>8.5833333333333304</v>
      </c>
      <c r="F519" s="70">
        <f t="shared" si="10"/>
        <v>514.99999999999977</v>
      </c>
      <c r="G519">
        <f>VALUE(Calorimeter3[[#This Row],[Column2]])</f>
        <v>15.302745073069801</v>
      </c>
    </row>
    <row r="520" spans="1:7">
      <c r="A520" s="1" t="s">
        <v>1526</v>
      </c>
      <c r="B520" s="1" t="s">
        <v>1386</v>
      </c>
      <c r="C520" s="1" t="s">
        <v>394</v>
      </c>
      <c r="E520">
        <f>VALUE(Calorimeter3[[#This Row],[Column1]])</f>
        <v>8.6</v>
      </c>
      <c r="F520" s="70">
        <f t="shared" si="10"/>
        <v>516</v>
      </c>
      <c r="G520">
        <f>VALUE(Calorimeter3[[#This Row],[Column2]])</f>
        <v>15.243508900670101</v>
      </c>
    </row>
    <row r="521" spans="1:7">
      <c r="A521" s="1" t="s">
        <v>1527</v>
      </c>
      <c r="B521" s="1" t="s">
        <v>1386</v>
      </c>
      <c r="C521" s="1" t="s">
        <v>1169</v>
      </c>
      <c r="E521">
        <f>VALUE(Calorimeter3[[#This Row],[Column1]])</f>
        <v>8.61666666666666</v>
      </c>
      <c r="F521" s="70">
        <f t="shared" si="10"/>
        <v>516.99999999999955</v>
      </c>
      <c r="G521">
        <f>VALUE(Calorimeter3[[#This Row],[Column2]])</f>
        <v>15.243508900670101</v>
      </c>
    </row>
    <row r="522" spans="1:7">
      <c r="A522" s="1" t="s">
        <v>1528</v>
      </c>
      <c r="B522" s="1" t="s">
        <v>1334</v>
      </c>
      <c r="C522" s="1" t="s">
        <v>1169</v>
      </c>
      <c r="E522">
        <f>VALUE(Calorimeter3[[#This Row],[Column1]])</f>
        <v>8.6333333333333293</v>
      </c>
      <c r="F522" s="70">
        <f t="shared" si="10"/>
        <v>517.99999999999977</v>
      </c>
      <c r="G522">
        <f>VALUE(Calorimeter3[[#This Row],[Column2]])</f>
        <v>15.273132600986401</v>
      </c>
    </row>
    <row r="523" spans="1:7">
      <c r="A523" s="1" t="s">
        <v>1529</v>
      </c>
      <c r="B523" s="1" t="s">
        <v>1432</v>
      </c>
      <c r="C523" s="1" t="s">
        <v>394</v>
      </c>
      <c r="E523">
        <f>VALUE(Calorimeter3[[#This Row],[Column1]])</f>
        <v>8.65</v>
      </c>
      <c r="F523" s="70">
        <f t="shared" si="10"/>
        <v>519</v>
      </c>
      <c r="G523">
        <f>VALUE(Calorimeter3[[#This Row],[Column2]])</f>
        <v>15.2138739389202</v>
      </c>
    </row>
    <row r="524" spans="1:7">
      <c r="A524" s="1" t="s">
        <v>258</v>
      </c>
      <c r="B524" s="1" t="s">
        <v>1446</v>
      </c>
      <c r="C524" s="1" t="s">
        <v>394</v>
      </c>
      <c r="E524">
        <f>VALUE(Calorimeter3[[#This Row],[Column1]])</f>
        <v>8.6666666666666607</v>
      </c>
      <c r="F524" s="70">
        <f t="shared" si="10"/>
        <v>519.99999999999966</v>
      </c>
      <c r="G524">
        <f>VALUE(Calorimeter3[[#This Row],[Column2]])</f>
        <v>15.184227682461101</v>
      </c>
    </row>
    <row r="525" spans="1:7">
      <c r="A525" s="1" t="s">
        <v>1530</v>
      </c>
      <c r="B525" s="1" t="s">
        <v>1334</v>
      </c>
      <c r="C525" s="1" t="s">
        <v>394</v>
      </c>
      <c r="E525">
        <f>VALUE(Calorimeter3[[#This Row],[Column1]])</f>
        <v>8.68333333333333</v>
      </c>
      <c r="F525" s="70">
        <f t="shared" si="10"/>
        <v>520.99999999999977</v>
      </c>
      <c r="G525">
        <f>VALUE(Calorimeter3[[#This Row],[Column2]])</f>
        <v>15.273132600986401</v>
      </c>
    </row>
    <row r="526" spans="1:7">
      <c r="A526" s="1" t="s">
        <v>1531</v>
      </c>
      <c r="B526" s="1" t="s">
        <v>1344</v>
      </c>
      <c r="C526" s="1" t="s">
        <v>1171</v>
      </c>
      <c r="E526">
        <f>VALUE(Calorimeter3[[#This Row],[Column1]])</f>
        <v>8.6999999999999993</v>
      </c>
      <c r="F526" s="70">
        <f t="shared" si="10"/>
        <v>522</v>
      </c>
      <c r="G526">
        <f>VALUE(Calorimeter3[[#This Row],[Column2]])</f>
        <v>15.302745073069801</v>
      </c>
    </row>
    <row r="527" spans="1:7">
      <c r="A527" s="1" t="s">
        <v>1532</v>
      </c>
      <c r="B527" s="1" t="s">
        <v>1432</v>
      </c>
      <c r="C527" s="1" t="s">
        <v>1169</v>
      </c>
      <c r="E527">
        <f>VALUE(Calorimeter3[[#This Row],[Column1]])</f>
        <v>8.7166666666666597</v>
      </c>
      <c r="F527" s="70">
        <f t="shared" si="10"/>
        <v>522.99999999999955</v>
      </c>
      <c r="G527">
        <f>VALUE(Calorimeter3[[#This Row],[Column2]])</f>
        <v>15.2138739389202</v>
      </c>
    </row>
    <row r="528" spans="1:7">
      <c r="A528" s="1" t="s">
        <v>1533</v>
      </c>
      <c r="B528" s="1" t="s">
        <v>1386</v>
      </c>
      <c r="C528" s="1" t="s">
        <v>1169</v>
      </c>
      <c r="E528">
        <f>VALUE(Calorimeter3[[#This Row],[Column1]])</f>
        <v>8.7333333333333307</v>
      </c>
      <c r="F528" s="70">
        <f t="shared" si="10"/>
        <v>523.99999999999989</v>
      </c>
      <c r="G528">
        <f>VALUE(Calorimeter3[[#This Row],[Column2]])</f>
        <v>15.243508900670101</v>
      </c>
    </row>
    <row r="529" spans="1:7">
      <c r="A529" s="1" t="s">
        <v>1534</v>
      </c>
      <c r="B529" s="1" t="s">
        <v>1432</v>
      </c>
      <c r="C529" s="1" t="s">
        <v>1167</v>
      </c>
      <c r="E529">
        <f>VALUE(Calorimeter3[[#This Row],[Column1]])</f>
        <v>8.75</v>
      </c>
      <c r="F529" s="70">
        <f t="shared" si="10"/>
        <v>525</v>
      </c>
      <c r="G529">
        <f>VALUE(Calorimeter3[[#This Row],[Column2]])</f>
        <v>15.2138739389202</v>
      </c>
    </row>
    <row r="530" spans="1:7">
      <c r="A530" s="1" t="s">
        <v>1535</v>
      </c>
      <c r="B530" s="1" t="s">
        <v>1386</v>
      </c>
      <c r="C530" s="1" t="s">
        <v>394</v>
      </c>
      <c r="E530">
        <f>VALUE(Calorimeter3[[#This Row],[Column1]])</f>
        <v>8.7666666666666604</v>
      </c>
      <c r="F530" s="70">
        <f t="shared" si="10"/>
        <v>525.99999999999966</v>
      </c>
      <c r="G530">
        <f>VALUE(Calorimeter3[[#This Row],[Column2]])</f>
        <v>15.243508900670101</v>
      </c>
    </row>
    <row r="531" spans="1:7">
      <c r="A531" s="1" t="s">
        <v>1536</v>
      </c>
      <c r="B531" s="1" t="s">
        <v>1386</v>
      </c>
      <c r="C531" s="1" t="s">
        <v>394</v>
      </c>
      <c r="E531">
        <f>VALUE(Calorimeter3[[#This Row],[Column1]])</f>
        <v>8.7833333333333297</v>
      </c>
      <c r="F531" s="70">
        <f t="shared" si="10"/>
        <v>526.99999999999977</v>
      </c>
      <c r="G531">
        <f>VALUE(Calorimeter3[[#This Row],[Column2]])</f>
        <v>15.243508900670101</v>
      </c>
    </row>
    <row r="532" spans="1:7">
      <c r="A532" s="1" t="s">
        <v>1537</v>
      </c>
      <c r="B532" s="1" t="s">
        <v>1386</v>
      </c>
      <c r="C532" s="1" t="s">
        <v>1167</v>
      </c>
      <c r="E532">
        <f>VALUE(Calorimeter3[[#This Row],[Column1]])</f>
        <v>8.8000000000000007</v>
      </c>
      <c r="F532" s="70">
        <f t="shared" si="10"/>
        <v>528</v>
      </c>
      <c r="G532">
        <f>VALUE(Calorimeter3[[#This Row],[Column2]])</f>
        <v>15.243508900670101</v>
      </c>
    </row>
    <row r="533" spans="1:7">
      <c r="A533" s="1" t="s">
        <v>1538</v>
      </c>
      <c r="B533" s="1" t="s">
        <v>1435</v>
      </c>
      <c r="C533" s="1" t="s">
        <v>394</v>
      </c>
      <c r="E533">
        <f>VALUE(Calorimeter3[[#This Row],[Column1]])</f>
        <v>8.8166666666666593</v>
      </c>
      <c r="F533" s="70">
        <f t="shared" si="10"/>
        <v>528.99999999999955</v>
      </c>
      <c r="G533">
        <f>VALUE(Calorimeter3[[#This Row],[Column2]])</f>
        <v>15.154570097942001</v>
      </c>
    </row>
    <row r="534" spans="1:7">
      <c r="A534" s="1" t="s">
        <v>260</v>
      </c>
      <c r="B534" s="1" t="s">
        <v>1334</v>
      </c>
      <c r="C534" s="1" t="s">
        <v>394</v>
      </c>
      <c r="E534">
        <f>VALUE(Calorimeter3[[#This Row],[Column1]])</f>
        <v>8.8333333333333304</v>
      </c>
      <c r="F534" s="70">
        <f t="shared" si="10"/>
        <v>529.99999999999977</v>
      </c>
      <c r="G534">
        <f>VALUE(Calorimeter3[[#This Row],[Column2]])</f>
        <v>15.273132600986401</v>
      </c>
    </row>
    <row r="535" spans="1:7">
      <c r="A535" s="1" t="s">
        <v>1539</v>
      </c>
      <c r="B535" s="1" t="s">
        <v>1333</v>
      </c>
      <c r="C535" s="1" t="s">
        <v>1169</v>
      </c>
      <c r="E535">
        <f>VALUE(Calorimeter3[[#This Row],[Column1]])</f>
        <v>8.85</v>
      </c>
      <c r="F535" s="70">
        <f t="shared" si="10"/>
        <v>531</v>
      </c>
      <c r="G535">
        <f>VALUE(Calorimeter3[[#This Row],[Column2]])</f>
        <v>15.3323463500468</v>
      </c>
    </row>
    <row r="536" spans="1:7">
      <c r="A536" s="1" t="s">
        <v>1540</v>
      </c>
      <c r="B536" s="1" t="s">
        <v>1446</v>
      </c>
      <c r="C536" s="1" t="s">
        <v>394</v>
      </c>
      <c r="E536">
        <f>VALUE(Calorimeter3[[#This Row],[Column1]])</f>
        <v>8.86666666666666</v>
      </c>
      <c r="F536" s="70">
        <f t="shared" si="10"/>
        <v>531.99999999999955</v>
      </c>
      <c r="G536">
        <f>VALUE(Calorimeter3[[#This Row],[Column2]])</f>
        <v>15.184227682461101</v>
      </c>
    </row>
    <row r="537" spans="1:7">
      <c r="A537" s="1" t="s">
        <v>1541</v>
      </c>
      <c r="B537" s="1" t="s">
        <v>1386</v>
      </c>
      <c r="C537" s="1" t="s">
        <v>1167</v>
      </c>
      <c r="E537">
        <f>VALUE(Calorimeter3[[#This Row],[Column1]])</f>
        <v>8.8833333333333293</v>
      </c>
      <c r="F537" s="70">
        <f t="shared" si="10"/>
        <v>532.99999999999977</v>
      </c>
      <c r="G537">
        <f>VALUE(Calorimeter3[[#This Row],[Column2]])</f>
        <v>15.243508900670101</v>
      </c>
    </row>
    <row r="538" spans="1:7">
      <c r="A538" s="1" t="s">
        <v>1542</v>
      </c>
      <c r="B538" s="1" t="s">
        <v>1386</v>
      </c>
      <c r="C538" s="1" t="s">
        <v>1167</v>
      </c>
      <c r="E538">
        <f>VALUE(Calorimeter3[[#This Row],[Column1]])</f>
        <v>8.9</v>
      </c>
      <c r="F538" s="70">
        <f t="shared" si="10"/>
        <v>534</v>
      </c>
      <c r="G538">
        <f>VALUE(Calorimeter3[[#This Row],[Column2]])</f>
        <v>15.243508900670101</v>
      </c>
    </row>
    <row r="539" spans="1:7">
      <c r="A539" s="1" t="s">
        <v>1543</v>
      </c>
      <c r="B539" s="1" t="s">
        <v>1334</v>
      </c>
      <c r="C539" s="1" t="s">
        <v>394</v>
      </c>
      <c r="E539">
        <f>VALUE(Calorimeter3[[#This Row],[Column1]])</f>
        <v>8.9166666666666607</v>
      </c>
      <c r="F539" s="70">
        <f t="shared" si="10"/>
        <v>534.99999999999966</v>
      </c>
      <c r="G539">
        <f>VALUE(Calorimeter3[[#This Row],[Column2]])</f>
        <v>15.273132600986401</v>
      </c>
    </row>
    <row r="540" spans="1:7">
      <c r="A540" s="1" t="s">
        <v>1544</v>
      </c>
      <c r="B540" s="1" t="s">
        <v>1386</v>
      </c>
      <c r="C540" s="1" t="s">
        <v>394</v>
      </c>
      <c r="E540">
        <f>VALUE(Calorimeter3[[#This Row],[Column1]])</f>
        <v>8.93333333333333</v>
      </c>
      <c r="F540" s="70">
        <f t="shared" si="10"/>
        <v>535.99999999999977</v>
      </c>
      <c r="G540">
        <f>VALUE(Calorimeter3[[#This Row],[Column2]])</f>
        <v>15.243508900670101</v>
      </c>
    </row>
    <row r="541" spans="1:7">
      <c r="A541" s="1" t="s">
        <v>1545</v>
      </c>
      <c r="B541" s="1" t="s">
        <v>1334</v>
      </c>
      <c r="C541" s="1" t="s">
        <v>394</v>
      </c>
      <c r="E541">
        <f>VALUE(Calorimeter3[[#This Row],[Column1]])</f>
        <v>8.9499999999999993</v>
      </c>
      <c r="F541" s="70">
        <f t="shared" si="10"/>
        <v>537</v>
      </c>
      <c r="G541">
        <f>VALUE(Calorimeter3[[#This Row],[Column2]])</f>
        <v>15.273132600986401</v>
      </c>
    </row>
    <row r="542" spans="1:7">
      <c r="A542" s="1" t="s">
        <v>1546</v>
      </c>
      <c r="B542" s="1" t="s">
        <v>1344</v>
      </c>
      <c r="C542" s="1" t="s">
        <v>394</v>
      </c>
      <c r="E542">
        <f>VALUE(Calorimeter3[[#This Row],[Column1]])</f>
        <v>8.9666666666666597</v>
      </c>
      <c r="F542" s="70">
        <f t="shared" si="10"/>
        <v>537.99999999999955</v>
      </c>
      <c r="G542">
        <f>VALUE(Calorimeter3[[#This Row],[Column2]])</f>
        <v>15.302745073069801</v>
      </c>
    </row>
    <row r="543" spans="1:7">
      <c r="A543" s="1" t="s">
        <v>1547</v>
      </c>
      <c r="B543" s="1" t="s">
        <v>1446</v>
      </c>
      <c r="C543" s="1" t="s">
        <v>394</v>
      </c>
      <c r="E543">
        <f>VALUE(Calorimeter3[[#This Row],[Column1]])</f>
        <v>8.9833333333333307</v>
      </c>
      <c r="F543" s="70">
        <f t="shared" si="10"/>
        <v>538.99999999999989</v>
      </c>
      <c r="G543">
        <f>VALUE(Calorimeter3[[#This Row],[Column2]])</f>
        <v>15.184227682461101</v>
      </c>
    </row>
    <row r="544" spans="1:7">
      <c r="A544" s="1" t="s">
        <v>20</v>
      </c>
      <c r="B544" s="1" t="s">
        <v>1334</v>
      </c>
      <c r="C544" s="1" t="s">
        <v>1169</v>
      </c>
      <c r="E544">
        <f>VALUE(Calorimeter3[[#This Row],[Column1]])</f>
        <v>9</v>
      </c>
      <c r="F544" s="70">
        <f t="shared" si="10"/>
        <v>540</v>
      </c>
      <c r="G544">
        <f>VALUE(Calorimeter3[[#This Row],[Column2]])</f>
        <v>15.273132600986401</v>
      </c>
    </row>
    <row r="545" spans="1:7">
      <c r="A545" s="1" t="s">
        <v>1548</v>
      </c>
      <c r="B545" s="1" t="s">
        <v>1432</v>
      </c>
      <c r="C545" s="1" t="s">
        <v>1169</v>
      </c>
      <c r="E545">
        <f>VALUE(Calorimeter3[[#This Row],[Column1]])</f>
        <v>9.0166666666666604</v>
      </c>
      <c r="F545" s="70">
        <f t="shared" si="10"/>
        <v>540.99999999999966</v>
      </c>
      <c r="G545">
        <f>VALUE(Calorimeter3[[#This Row],[Column2]])</f>
        <v>15.2138739389202</v>
      </c>
    </row>
    <row r="546" spans="1:7">
      <c r="A546" s="1" t="s">
        <v>1549</v>
      </c>
      <c r="B546" s="1" t="s">
        <v>1334</v>
      </c>
      <c r="C546" s="1" t="s">
        <v>1169</v>
      </c>
      <c r="E546">
        <f>VALUE(Calorimeter3[[#This Row],[Column1]])</f>
        <v>9.0333333333333297</v>
      </c>
      <c r="F546" s="70">
        <f t="shared" si="10"/>
        <v>541.99999999999977</v>
      </c>
      <c r="G546">
        <f>VALUE(Calorimeter3[[#This Row],[Column2]])</f>
        <v>15.273132600986401</v>
      </c>
    </row>
    <row r="547" spans="1:7">
      <c r="A547" s="1" t="s">
        <v>1550</v>
      </c>
      <c r="B547" s="1" t="s">
        <v>1386</v>
      </c>
      <c r="C547" s="1" t="s">
        <v>1169</v>
      </c>
      <c r="E547">
        <f>VALUE(Calorimeter3[[#This Row],[Column1]])</f>
        <v>9.0500000000000007</v>
      </c>
      <c r="F547" s="70">
        <f t="shared" si="10"/>
        <v>543</v>
      </c>
      <c r="G547">
        <f>VALUE(Calorimeter3[[#This Row],[Column2]])</f>
        <v>15.243508900670101</v>
      </c>
    </row>
    <row r="548" spans="1:7">
      <c r="A548" s="1" t="s">
        <v>1551</v>
      </c>
      <c r="B548" s="1" t="s">
        <v>1432</v>
      </c>
      <c r="C548" s="1" t="s">
        <v>394</v>
      </c>
      <c r="E548">
        <f>VALUE(Calorimeter3[[#This Row],[Column1]])</f>
        <v>9.0666666666666593</v>
      </c>
      <c r="F548" s="70">
        <f t="shared" si="10"/>
        <v>543.99999999999955</v>
      </c>
      <c r="G548">
        <f>VALUE(Calorimeter3[[#This Row],[Column2]])</f>
        <v>15.2138739389202</v>
      </c>
    </row>
    <row r="549" spans="1:7">
      <c r="A549" s="1" t="s">
        <v>1552</v>
      </c>
      <c r="B549" s="1" t="s">
        <v>1432</v>
      </c>
      <c r="C549" s="1" t="s">
        <v>394</v>
      </c>
      <c r="E549">
        <f>VALUE(Calorimeter3[[#This Row],[Column1]])</f>
        <v>9.0833333333333304</v>
      </c>
      <c r="F549" s="70">
        <f t="shared" si="10"/>
        <v>544.99999999999977</v>
      </c>
      <c r="G549">
        <f>VALUE(Calorimeter3[[#This Row],[Column2]])</f>
        <v>15.2138739389202</v>
      </c>
    </row>
    <row r="550" spans="1:7">
      <c r="A550" s="1" t="s">
        <v>1553</v>
      </c>
      <c r="B550" s="1" t="s">
        <v>1344</v>
      </c>
      <c r="C550" s="1" t="s">
        <v>1171</v>
      </c>
      <c r="E550">
        <f>VALUE(Calorimeter3[[#This Row],[Column1]])</f>
        <v>9.1</v>
      </c>
      <c r="F550" s="70">
        <f t="shared" si="10"/>
        <v>546</v>
      </c>
      <c r="G550">
        <f>VALUE(Calorimeter3[[#This Row],[Column2]])</f>
        <v>15.302745073069801</v>
      </c>
    </row>
    <row r="551" spans="1:7">
      <c r="A551" s="1" t="s">
        <v>1554</v>
      </c>
      <c r="B551" s="1" t="s">
        <v>1334</v>
      </c>
      <c r="C551" s="1" t="s">
        <v>1171</v>
      </c>
      <c r="E551">
        <f>VALUE(Calorimeter3[[#This Row],[Column1]])</f>
        <v>9.11666666666666</v>
      </c>
      <c r="F551" s="70">
        <f t="shared" si="10"/>
        <v>546.99999999999955</v>
      </c>
      <c r="G551">
        <f>VALUE(Calorimeter3[[#This Row],[Column2]])</f>
        <v>15.273132600986401</v>
      </c>
    </row>
    <row r="552" spans="1:7">
      <c r="A552" s="1" t="s">
        <v>1555</v>
      </c>
      <c r="B552" s="1" t="s">
        <v>1432</v>
      </c>
      <c r="C552" s="1" t="s">
        <v>1169</v>
      </c>
      <c r="E552">
        <f>VALUE(Calorimeter3[[#This Row],[Column1]])</f>
        <v>9.1333333333333293</v>
      </c>
      <c r="F552" s="70">
        <f t="shared" si="10"/>
        <v>547.99999999999977</v>
      </c>
      <c r="G552">
        <f>VALUE(Calorimeter3[[#This Row],[Column2]])</f>
        <v>15.2138739389202</v>
      </c>
    </row>
    <row r="553" spans="1:7">
      <c r="A553" s="1" t="s">
        <v>1556</v>
      </c>
      <c r="B553" s="1" t="s">
        <v>1432</v>
      </c>
      <c r="C553" s="1" t="s">
        <v>1169</v>
      </c>
      <c r="E553">
        <f>VALUE(Calorimeter3[[#This Row],[Column1]])</f>
        <v>9.15</v>
      </c>
      <c r="F553" s="70">
        <f t="shared" si="10"/>
        <v>549</v>
      </c>
      <c r="G553">
        <f>VALUE(Calorimeter3[[#This Row],[Column2]])</f>
        <v>15.2138739389202</v>
      </c>
    </row>
    <row r="554" spans="1:7">
      <c r="A554" s="1" t="s">
        <v>263</v>
      </c>
      <c r="B554" s="1" t="s">
        <v>1333</v>
      </c>
      <c r="C554" s="1" t="s">
        <v>1169</v>
      </c>
      <c r="E554">
        <f>VALUE(Calorimeter3[[#This Row],[Column1]])</f>
        <v>9.1666666666666607</v>
      </c>
      <c r="F554" s="70">
        <f t="shared" si="10"/>
        <v>549.99999999999966</v>
      </c>
      <c r="G554">
        <f>VALUE(Calorimeter3[[#This Row],[Column2]])</f>
        <v>15.3323463500468</v>
      </c>
    </row>
    <row r="555" spans="1:7">
      <c r="A555" s="1" t="s">
        <v>1557</v>
      </c>
      <c r="B555" s="1" t="s">
        <v>1344</v>
      </c>
      <c r="C555" s="1" t="s">
        <v>1169</v>
      </c>
      <c r="E555">
        <f>VALUE(Calorimeter3[[#This Row],[Column1]])</f>
        <v>9.18333333333333</v>
      </c>
      <c r="F555" s="70">
        <f t="shared" si="10"/>
        <v>550.99999999999977</v>
      </c>
      <c r="G555">
        <f>VALUE(Calorimeter3[[#This Row],[Column2]])</f>
        <v>15.302745073069801</v>
      </c>
    </row>
    <row r="556" spans="1:7">
      <c r="A556" s="1" t="s">
        <v>1558</v>
      </c>
      <c r="B556" s="1" t="s">
        <v>1334</v>
      </c>
      <c r="C556" s="1" t="s">
        <v>1171</v>
      </c>
      <c r="E556">
        <f>VALUE(Calorimeter3[[#This Row],[Column1]])</f>
        <v>9.1999999999999993</v>
      </c>
      <c r="F556" s="70">
        <f t="shared" si="10"/>
        <v>552</v>
      </c>
      <c r="G556">
        <f>VALUE(Calorimeter3[[#This Row],[Column2]])</f>
        <v>15.273132600986401</v>
      </c>
    </row>
    <row r="557" spans="1:7">
      <c r="A557" s="1" t="s">
        <v>1559</v>
      </c>
      <c r="B557" s="1" t="s">
        <v>1386</v>
      </c>
      <c r="C557" s="1" t="s">
        <v>394</v>
      </c>
      <c r="E557">
        <f>VALUE(Calorimeter3[[#This Row],[Column1]])</f>
        <v>9.2166666666666597</v>
      </c>
      <c r="F557" s="70">
        <f t="shared" si="10"/>
        <v>552.99999999999955</v>
      </c>
      <c r="G557">
        <f>VALUE(Calorimeter3[[#This Row],[Column2]])</f>
        <v>15.243508900670101</v>
      </c>
    </row>
    <row r="558" spans="1:7">
      <c r="A558" s="1" t="s">
        <v>1560</v>
      </c>
      <c r="B558" s="1" t="s">
        <v>1386</v>
      </c>
      <c r="C558" s="1" t="s">
        <v>1171</v>
      </c>
      <c r="E558">
        <f>VALUE(Calorimeter3[[#This Row],[Column1]])</f>
        <v>9.2333333333333307</v>
      </c>
      <c r="F558" s="70">
        <f t="shared" si="10"/>
        <v>553.99999999999989</v>
      </c>
      <c r="G558">
        <f>VALUE(Calorimeter3[[#This Row],[Column2]])</f>
        <v>15.243508900670101</v>
      </c>
    </row>
    <row r="559" spans="1:7">
      <c r="A559" s="1" t="s">
        <v>1561</v>
      </c>
      <c r="B559" s="1" t="s">
        <v>1334</v>
      </c>
      <c r="C559" s="1" t="s">
        <v>1171</v>
      </c>
      <c r="E559">
        <f>VALUE(Calorimeter3[[#This Row],[Column1]])</f>
        <v>9.25</v>
      </c>
      <c r="F559" s="70">
        <f t="shared" si="10"/>
        <v>555</v>
      </c>
      <c r="G559">
        <f>VALUE(Calorimeter3[[#This Row],[Column2]])</f>
        <v>15.273132600986401</v>
      </c>
    </row>
    <row r="560" spans="1:7">
      <c r="A560" s="1" t="s">
        <v>1562</v>
      </c>
      <c r="B560" s="1" t="s">
        <v>1432</v>
      </c>
      <c r="C560" s="1" t="s">
        <v>394</v>
      </c>
      <c r="E560">
        <f>VALUE(Calorimeter3[[#This Row],[Column1]])</f>
        <v>9.2666666666666604</v>
      </c>
      <c r="F560" s="70">
        <f t="shared" si="10"/>
        <v>555.99999999999966</v>
      </c>
      <c r="G560">
        <f>VALUE(Calorimeter3[[#This Row],[Column2]])</f>
        <v>15.2138739389202</v>
      </c>
    </row>
    <row r="561" spans="1:7">
      <c r="A561" s="1" t="s">
        <v>1563</v>
      </c>
      <c r="B561" s="1" t="s">
        <v>1432</v>
      </c>
      <c r="C561" s="1" t="s">
        <v>394</v>
      </c>
      <c r="E561">
        <f>VALUE(Calorimeter3[[#This Row],[Column1]])</f>
        <v>9.2833333333333297</v>
      </c>
      <c r="F561" s="70">
        <f t="shared" si="10"/>
        <v>556.99999999999977</v>
      </c>
      <c r="G561">
        <f>VALUE(Calorimeter3[[#This Row],[Column2]])</f>
        <v>15.2138739389202</v>
      </c>
    </row>
    <row r="562" spans="1:7">
      <c r="A562" s="1" t="s">
        <v>1564</v>
      </c>
      <c r="B562" s="1" t="s">
        <v>1334</v>
      </c>
      <c r="C562" s="1" t="s">
        <v>1171</v>
      </c>
      <c r="E562">
        <f>VALUE(Calorimeter3[[#This Row],[Column1]])</f>
        <v>9.3000000000000007</v>
      </c>
      <c r="F562" s="70">
        <f t="shared" si="10"/>
        <v>558</v>
      </c>
      <c r="G562">
        <f>VALUE(Calorimeter3[[#This Row],[Column2]])</f>
        <v>15.273132600986401</v>
      </c>
    </row>
    <row r="563" spans="1:7">
      <c r="A563" s="1" t="s">
        <v>1565</v>
      </c>
      <c r="B563" s="1" t="s">
        <v>1432</v>
      </c>
      <c r="C563" s="1" t="s">
        <v>1171</v>
      </c>
      <c r="E563">
        <f>VALUE(Calorimeter3[[#This Row],[Column1]])</f>
        <v>9.3166666666666593</v>
      </c>
      <c r="F563" s="70">
        <f t="shared" si="10"/>
        <v>558.99999999999955</v>
      </c>
      <c r="G563">
        <f>VALUE(Calorimeter3[[#This Row],[Column2]])</f>
        <v>15.2138739389202</v>
      </c>
    </row>
    <row r="564" spans="1:7">
      <c r="A564" s="1" t="s">
        <v>265</v>
      </c>
      <c r="B564" s="1" t="s">
        <v>1386</v>
      </c>
      <c r="C564" s="1" t="s">
        <v>1169</v>
      </c>
      <c r="E564">
        <f>VALUE(Calorimeter3[[#This Row],[Column1]])</f>
        <v>9.3333333333333304</v>
      </c>
      <c r="F564" s="70">
        <f t="shared" si="10"/>
        <v>559.99999999999977</v>
      </c>
      <c r="G564">
        <f>VALUE(Calorimeter3[[#This Row],[Column2]])</f>
        <v>15.243508900670101</v>
      </c>
    </row>
    <row r="565" spans="1:7">
      <c r="A565" s="1" t="s">
        <v>1566</v>
      </c>
      <c r="B565" s="1" t="s">
        <v>1432</v>
      </c>
      <c r="C565" s="1" t="s">
        <v>1167</v>
      </c>
      <c r="E565">
        <f>VALUE(Calorimeter3[[#This Row],[Column1]])</f>
        <v>9.35</v>
      </c>
      <c r="F565" s="70">
        <f t="shared" si="10"/>
        <v>561</v>
      </c>
      <c r="G565">
        <f>VALUE(Calorimeter3[[#This Row],[Column2]])</f>
        <v>15.2138739389202</v>
      </c>
    </row>
    <row r="566" spans="1:7">
      <c r="A566" s="1" t="s">
        <v>1567</v>
      </c>
      <c r="B566" s="1" t="s">
        <v>1386</v>
      </c>
      <c r="C566" s="1" t="s">
        <v>1171</v>
      </c>
      <c r="E566">
        <f>VALUE(Calorimeter3[[#This Row],[Column1]])</f>
        <v>9.36666666666666</v>
      </c>
      <c r="F566" s="70">
        <f t="shared" si="10"/>
        <v>561.99999999999955</v>
      </c>
      <c r="G566">
        <f>VALUE(Calorimeter3[[#This Row],[Column2]])</f>
        <v>15.243508900670101</v>
      </c>
    </row>
    <row r="567" spans="1:7">
      <c r="A567" s="1" t="s">
        <v>1568</v>
      </c>
      <c r="B567" s="1" t="s">
        <v>1334</v>
      </c>
      <c r="C567" s="1" t="s">
        <v>394</v>
      </c>
      <c r="E567">
        <f>VALUE(Calorimeter3[[#This Row],[Column1]])</f>
        <v>9.3833333333333293</v>
      </c>
      <c r="F567" s="70">
        <f t="shared" si="10"/>
        <v>562.99999999999977</v>
      </c>
      <c r="G567">
        <f>VALUE(Calorimeter3[[#This Row],[Column2]])</f>
        <v>15.273132600986401</v>
      </c>
    </row>
    <row r="568" spans="1:7">
      <c r="A568" s="1" t="s">
        <v>1569</v>
      </c>
      <c r="B568" s="1" t="s">
        <v>1446</v>
      </c>
      <c r="C568" s="1" t="s">
        <v>1169</v>
      </c>
      <c r="E568">
        <f>VALUE(Calorimeter3[[#This Row],[Column1]])</f>
        <v>9.4</v>
      </c>
      <c r="F568" s="70">
        <f t="shared" si="10"/>
        <v>564</v>
      </c>
      <c r="G568">
        <f>VALUE(Calorimeter3[[#This Row],[Column2]])</f>
        <v>15.184227682461101</v>
      </c>
    </row>
    <row r="569" spans="1:7">
      <c r="A569" s="1" t="s">
        <v>1570</v>
      </c>
      <c r="B569" s="1" t="s">
        <v>1432</v>
      </c>
      <c r="C569" s="1" t="s">
        <v>1169</v>
      </c>
      <c r="E569">
        <f>VALUE(Calorimeter3[[#This Row],[Column1]])</f>
        <v>9.4166666666666607</v>
      </c>
      <c r="F569" s="70">
        <f t="shared" si="10"/>
        <v>564.99999999999966</v>
      </c>
      <c r="G569">
        <f>VALUE(Calorimeter3[[#This Row],[Column2]])</f>
        <v>15.2138739389202</v>
      </c>
    </row>
    <row r="570" spans="1:7">
      <c r="A570" s="1" t="s">
        <v>1571</v>
      </c>
      <c r="B570" s="1" t="s">
        <v>1386</v>
      </c>
      <c r="C570" s="1" t="s">
        <v>1169</v>
      </c>
      <c r="E570">
        <f>VALUE(Calorimeter3[[#This Row],[Column1]])</f>
        <v>9.43333333333333</v>
      </c>
      <c r="F570" s="70">
        <f t="shared" si="10"/>
        <v>565.99999999999977</v>
      </c>
      <c r="G570">
        <f>VALUE(Calorimeter3[[#This Row],[Column2]])</f>
        <v>15.243508900670101</v>
      </c>
    </row>
    <row r="571" spans="1:7">
      <c r="A571" s="1" t="s">
        <v>1572</v>
      </c>
      <c r="B571" s="1" t="s">
        <v>1432</v>
      </c>
      <c r="C571" s="1" t="s">
        <v>1171</v>
      </c>
      <c r="E571">
        <f>VALUE(Calorimeter3[[#This Row],[Column1]])</f>
        <v>9.4499999999999993</v>
      </c>
      <c r="F571" s="70">
        <f t="shared" si="10"/>
        <v>567</v>
      </c>
      <c r="G571">
        <f>VALUE(Calorimeter3[[#This Row],[Column2]])</f>
        <v>15.2138739389202</v>
      </c>
    </row>
    <row r="572" spans="1:7">
      <c r="A572" s="1" t="s">
        <v>1573</v>
      </c>
      <c r="B572" s="1" t="s">
        <v>1386</v>
      </c>
      <c r="C572" s="1" t="s">
        <v>1169</v>
      </c>
      <c r="E572">
        <f>VALUE(Calorimeter3[[#This Row],[Column1]])</f>
        <v>9.4666666666666597</v>
      </c>
      <c r="F572" s="70">
        <f t="shared" si="10"/>
        <v>567.99999999999955</v>
      </c>
      <c r="G572">
        <f>VALUE(Calorimeter3[[#This Row],[Column2]])</f>
        <v>15.243508900670101</v>
      </c>
    </row>
    <row r="573" spans="1:7">
      <c r="A573" s="1" t="s">
        <v>1574</v>
      </c>
      <c r="B573" s="1" t="s">
        <v>1386</v>
      </c>
      <c r="C573" s="1" t="s">
        <v>394</v>
      </c>
      <c r="E573">
        <f>VALUE(Calorimeter3[[#This Row],[Column1]])</f>
        <v>9.4833333333333307</v>
      </c>
      <c r="F573" s="70">
        <f t="shared" si="10"/>
        <v>568.99999999999989</v>
      </c>
      <c r="G573">
        <f>VALUE(Calorimeter3[[#This Row],[Column2]])</f>
        <v>15.243508900670101</v>
      </c>
    </row>
    <row r="574" spans="1:7">
      <c r="A574" s="1" t="s">
        <v>267</v>
      </c>
      <c r="B574" s="1" t="s">
        <v>1334</v>
      </c>
      <c r="C574" s="1" t="s">
        <v>1169</v>
      </c>
      <c r="E574">
        <f>VALUE(Calorimeter3[[#This Row],[Column1]])</f>
        <v>9.5</v>
      </c>
      <c r="F574" s="70">
        <f t="shared" si="10"/>
        <v>570</v>
      </c>
      <c r="G574">
        <f>VALUE(Calorimeter3[[#This Row],[Column2]])</f>
        <v>15.273132600986401</v>
      </c>
    </row>
    <row r="575" spans="1:7">
      <c r="A575" s="1" t="s">
        <v>1575</v>
      </c>
      <c r="B575" s="1" t="s">
        <v>1334</v>
      </c>
      <c r="C575" s="1" t="s">
        <v>405</v>
      </c>
      <c r="E575">
        <f>VALUE(Calorimeter3[[#This Row],[Column1]])</f>
        <v>9.5166666666666604</v>
      </c>
      <c r="F575" s="70">
        <f t="shared" si="10"/>
        <v>570.99999999999966</v>
      </c>
      <c r="G575">
        <f>VALUE(Calorimeter3[[#This Row],[Column2]])</f>
        <v>15.273132600986401</v>
      </c>
    </row>
    <row r="576" spans="1:7">
      <c r="A576" s="1" t="s">
        <v>1576</v>
      </c>
      <c r="B576" s="1" t="s">
        <v>1446</v>
      </c>
      <c r="C576" s="1" t="s">
        <v>1169</v>
      </c>
      <c r="E576">
        <f>VALUE(Calorimeter3[[#This Row],[Column1]])</f>
        <v>9.5333333333333297</v>
      </c>
      <c r="F576" s="70">
        <f t="shared" si="10"/>
        <v>571.99999999999977</v>
      </c>
      <c r="G576">
        <f>VALUE(Calorimeter3[[#This Row],[Column2]])</f>
        <v>15.184227682461101</v>
      </c>
    </row>
    <row r="577" spans="1:7">
      <c r="A577" s="1" t="s">
        <v>1577</v>
      </c>
      <c r="B577" s="1" t="s">
        <v>1386</v>
      </c>
      <c r="C577" s="1" t="s">
        <v>1169</v>
      </c>
      <c r="E577">
        <f>VALUE(Calorimeter3[[#This Row],[Column1]])</f>
        <v>9.5500000000000007</v>
      </c>
      <c r="F577" s="70">
        <f t="shared" si="10"/>
        <v>573</v>
      </c>
      <c r="G577">
        <f>VALUE(Calorimeter3[[#This Row],[Column2]])</f>
        <v>15.243508900670101</v>
      </c>
    </row>
    <row r="578" spans="1:7">
      <c r="A578" s="1" t="s">
        <v>1578</v>
      </c>
      <c r="B578" s="1" t="s">
        <v>1386</v>
      </c>
      <c r="C578" s="1" t="s">
        <v>405</v>
      </c>
      <c r="E578">
        <f>VALUE(Calorimeter3[[#This Row],[Column1]])</f>
        <v>9.5666666666666593</v>
      </c>
      <c r="F578" s="70">
        <f t="shared" si="10"/>
        <v>573.99999999999955</v>
      </c>
      <c r="G578">
        <f>VALUE(Calorimeter3[[#This Row],[Column2]])</f>
        <v>15.243508900670101</v>
      </c>
    </row>
    <row r="579" spans="1:7">
      <c r="A579" s="1" t="s">
        <v>1579</v>
      </c>
      <c r="B579" s="1" t="s">
        <v>1334</v>
      </c>
      <c r="C579" s="1" t="s">
        <v>1169</v>
      </c>
      <c r="E579">
        <f>VALUE(Calorimeter3[[#This Row],[Column1]])</f>
        <v>9.5833333333333304</v>
      </c>
      <c r="F579" s="70">
        <f t="shared" si="10"/>
        <v>574.99999999999977</v>
      </c>
      <c r="G579">
        <f>VALUE(Calorimeter3[[#This Row],[Column2]])</f>
        <v>15.273132600986401</v>
      </c>
    </row>
    <row r="580" spans="1:7">
      <c r="A580" s="1" t="s">
        <v>1580</v>
      </c>
      <c r="B580" s="1" t="s">
        <v>1334</v>
      </c>
      <c r="C580" s="1" t="s">
        <v>394</v>
      </c>
      <c r="E580">
        <f>VALUE(Calorimeter3[[#This Row],[Column1]])</f>
        <v>9.6</v>
      </c>
      <c r="F580" s="70">
        <f t="shared" si="10"/>
        <v>576</v>
      </c>
      <c r="G580">
        <f>VALUE(Calorimeter3[[#This Row],[Column2]])</f>
        <v>15.273132600986401</v>
      </c>
    </row>
    <row r="581" spans="1:7">
      <c r="A581" s="1" t="s">
        <v>1581</v>
      </c>
      <c r="B581" s="1" t="s">
        <v>1432</v>
      </c>
      <c r="C581" s="1" t="s">
        <v>1169</v>
      </c>
      <c r="E581">
        <f>VALUE(Calorimeter3[[#This Row],[Column1]])</f>
        <v>9.61666666666666</v>
      </c>
      <c r="F581" s="70">
        <f t="shared" si="10"/>
        <v>576.99999999999955</v>
      </c>
      <c r="G581">
        <f>VALUE(Calorimeter3[[#This Row],[Column2]])</f>
        <v>15.2138739389202</v>
      </c>
    </row>
    <row r="582" spans="1:7">
      <c r="A582" s="1" t="s">
        <v>1582</v>
      </c>
      <c r="B582" s="1" t="s">
        <v>1334</v>
      </c>
      <c r="C582" s="1" t="s">
        <v>1171</v>
      </c>
      <c r="E582">
        <f>VALUE(Calorimeter3[[#This Row],[Column1]])</f>
        <v>9.6333333333333293</v>
      </c>
      <c r="F582" s="70">
        <f t="shared" ref="F582:F645" si="11">E582*60</f>
        <v>577.99999999999977</v>
      </c>
      <c r="G582">
        <f>VALUE(Calorimeter3[[#This Row],[Column2]])</f>
        <v>15.273132600986401</v>
      </c>
    </row>
    <row r="583" spans="1:7">
      <c r="A583" s="1" t="s">
        <v>1583</v>
      </c>
      <c r="B583" s="1" t="s">
        <v>1432</v>
      </c>
      <c r="C583" s="1" t="s">
        <v>1171</v>
      </c>
      <c r="E583">
        <f>VALUE(Calorimeter3[[#This Row],[Column1]])</f>
        <v>9.65</v>
      </c>
      <c r="F583" s="70">
        <f t="shared" si="11"/>
        <v>579</v>
      </c>
      <c r="G583">
        <f>VALUE(Calorimeter3[[#This Row],[Column2]])</f>
        <v>15.2138739389202</v>
      </c>
    </row>
    <row r="584" spans="1:7">
      <c r="A584" s="1" t="s">
        <v>269</v>
      </c>
      <c r="B584" s="1" t="s">
        <v>1386</v>
      </c>
      <c r="C584" s="1" t="s">
        <v>394</v>
      </c>
      <c r="E584">
        <f>VALUE(Calorimeter3[[#This Row],[Column1]])</f>
        <v>9.6666666666666607</v>
      </c>
      <c r="F584" s="70">
        <f t="shared" si="11"/>
        <v>579.99999999999966</v>
      </c>
      <c r="G584">
        <f>VALUE(Calorimeter3[[#This Row],[Column2]])</f>
        <v>15.243508900670101</v>
      </c>
    </row>
    <row r="585" spans="1:7">
      <c r="A585" s="1" t="s">
        <v>1584</v>
      </c>
      <c r="B585" s="1" t="s">
        <v>1386</v>
      </c>
      <c r="C585" s="1" t="s">
        <v>1169</v>
      </c>
      <c r="E585">
        <f>VALUE(Calorimeter3[[#This Row],[Column1]])</f>
        <v>9.68333333333333</v>
      </c>
      <c r="F585" s="70">
        <f t="shared" si="11"/>
        <v>580.99999999999977</v>
      </c>
      <c r="G585">
        <f>VALUE(Calorimeter3[[#This Row],[Column2]])</f>
        <v>15.243508900670101</v>
      </c>
    </row>
    <row r="586" spans="1:7">
      <c r="A586" s="1" t="s">
        <v>1585</v>
      </c>
      <c r="B586" s="1" t="s">
        <v>1432</v>
      </c>
      <c r="C586" s="1" t="s">
        <v>1169</v>
      </c>
      <c r="E586">
        <f>VALUE(Calorimeter3[[#This Row],[Column1]])</f>
        <v>9.6999999999999993</v>
      </c>
      <c r="F586" s="70">
        <f t="shared" si="11"/>
        <v>582</v>
      </c>
      <c r="G586">
        <f>VALUE(Calorimeter3[[#This Row],[Column2]])</f>
        <v>15.2138739389202</v>
      </c>
    </row>
    <row r="587" spans="1:7">
      <c r="A587" s="1" t="s">
        <v>1586</v>
      </c>
      <c r="B587" s="1" t="s">
        <v>1344</v>
      </c>
      <c r="C587" s="1" t="s">
        <v>1171</v>
      </c>
      <c r="E587">
        <f>VALUE(Calorimeter3[[#This Row],[Column1]])</f>
        <v>9.7166666666666597</v>
      </c>
      <c r="F587" s="70">
        <f t="shared" si="11"/>
        <v>582.99999999999955</v>
      </c>
      <c r="G587">
        <f>VALUE(Calorimeter3[[#This Row],[Column2]])</f>
        <v>15.302745073069801</v>
      </c>
    </row>
    <row r="588" spans="1:7">
      <c r="A588" s="1" t="s">
        <v>1587</v>
      </c>
      <c r="B588" s="1" t="s">
        <v>1386</v>
      </c>
      <c r="C588" s="1" t="s">
        <v>394</v>
      </c>
      <c r="E588">
        <f>VALUE(Calorimeter3[[#This Row],[Column1]])</f>
        <v>9.7333333333333307</v>
      </c>
      <c r="F588" s="70">
        <f t="shared" si="11"/>
        <v>583.99999999999989</v>
      </c>
      <c r="G588">
        <f>VALUE(Calorimeter3[[#This Row],[Column2]])</f>
        <v>15.243508900670101</v>
      </c>
    </row>
    <row r="589" spans="1:7">
      <c r="A589" s="1" t="s">
        <v>1588</v>
      </c>
      <c r="B589" s="1" t="s">
        <v>1446</v>
      </c>
      <c r="C589" s="1" t="s">
        <v>1169</v>
      </c>
      <c r="E589">
        <f>VALUE(Calorimeter3[[#This Row],[Column1]])</f>
        <v>9.75</v>
      </c>
      <c r="F589" s="70">
        <f t="shared" si="11"/>
        <v>585</v>
      </c>
      <c r="G589">
        <f>VALUE(Calorimeter3[[#This Row],[Column2]])</f>
        <v>15.184227682461101</v>
      </c>
    </row>
    <row r="590" spans="1:7">
      <c r="A590" s="1" t="s">
        <v>1589</v>
      </c>
      <c r="B590" s="1" t="s">
        <v>1446</v>
      </c>
      <c r="C590" s="1" t="s">
        <v>1171</v>
      </c>
      <c r="E590">
        <f>VALUE(Calorimeter3[[#This Row],[Column1]])</f>
        <v>9.7666666666666604</v>
      </c>
      <c r="F590" s="70">
        <f t="shared" si="11"/>
        <v>585.99999999999966</v>
      </c>
      <c r="G590">
        <f>VALUE(Calorimeter3[[#This Row],[Column2]])</f>
        <v>15.184227682461101</v>
      </c>
    </row>
    <row r="591" spans="1:7">
      <c r="A591" s="1" t="s">
        <v>1590</v>
      </c>
      <c r="B591" s="1" t="s">
        <v>1446</v>
      </c>
      <c r="C591" s="1" t="s">
        <v>394</v>
      </c>
      <c r="E591">
        <f>VALUE(Calorimeter3[[#This Row],[Column1]])</f>
        <v>9.7833333333333297</v>
      </c>
      <c r="F591" s="70">
        <f t="shared" si="11"/>
        <v>586.99999999999977</v>
      </c>
      <c r="G591">
        <f>VALUE(Calorimeter3[[#This Row],[Column2]])</f>
        <v>15.184227682461101</v>
      </c>
    </row>
    <row r="592" spans="1:7">
      <c r="A592" s="1" t="s">
        <v>1591</v>
      </c>
      <c r="B592" s="1" t="s">
        <v>1446</v>
      </c>
      <c r="C592" s="1" t="s">
        <v>1169</v>
      </c>
      <c r="E592">
        <f>VALUE(Calorimeter3[[#This Row],[Column1]])</f>
        <v>9.8000000000000007</v>
      </c>
      <c r="F592" s="70">
        <f t="shared" si="11"/>
        <v>588</v>
      </c>
      <c r="G592">
        <f>VALUE(Calorimeter3[[#This Row],[Column2]])</f>
        <v>15.184227682461101</v>
      </c>
    </row>
    <row r="593" spans="1:7">
      <c r="A593" s="1" t="s">
        <v>1592</v>
      </c>
      <c r="B593" s="1" t="s">
        <v>1334</v>
      </c>
      <c r="C593" s="1" t="s">
        <v>1169</v>
      </c>
      <c r="E593">
        <f>VALUE(Calorimeter3[[#This Row],[Column1]])</f>
        <v>9.8166666666666593</v>
      </c>
      <c r="F593" s="70">
        <f t="shared" si="11"/>
        <v>588.99999999999955</v>
      </c>
      <c r="G593">
        <f>VALUE(Calorimeter3[[#This Row],[Column2]])</f>
        <v>15.273132600986401</v>
      </c>
    </row>
    <row r="594" spans="1:7">
      <c r="A594" s="1" t="s">
        <v>271</v>
      </c>
      <c r="B594" s="1" t="s">
        <v>1386</v>
      </c>
      <c r="C594" s="1" t="s">
        <v>394</v>
      </c>
      <c r="E594">
        <f>VALUE(Calorimeter3[[#This Row],[Column1]])</f>
        <v>9.8333333333333304</v>
      </c>
      <c r="F594" s="70">
        <f t="shared" si="11"/>
        <v>589.99999999999977</v>
      </c>
      <c r="G594">
        <f>VALUE(Calorimeter3[[#This Row],[Column2]])</f>
        <v>15.243508900670101</v>
      </c>
    </row>
    <row r="595" spans="1:7">
      <c r="A595" s="1" t="s">
        <v>1593</v>
      </c>
      <c r="B595" s="1" t="s">
        <v>1386</v>
      </c>
      <c r="C595" s="1" t="s">
        <v>1171</v>
      </c>
      <c r="E595">
        <f>VALUE(Calorimeter3[[#This Row],[Column1]])</f>
        <v>9.85</v>
      </c>
      <c r="F595" s="70">
        <f t="shared" si="11"/>
        <v>591</v>
      </c>
      <c r="G595">
        <f>VALUE(Calorimeter3[[#This Row],[Column2]])</f>
        <v>15.243508900670101</v>
      </c>
    </row>
    <row r="596" spans="1:7">
      <c r="A596" s="1" t="s">
        <v>1594</v>
      </c>
      <c r="B596" s="1" t="s">
        <v>1435</v>
      </c>
      <c r="C596" s="1" t="s">
        <v>394</v>
      </c>
      <c r="E596">
        <f>VALUE(Calorimeter3[[#This Row],[Column1]])</f>
        <v>9.86666666666666</v>
      </c>
      <c r="F596" s="70">
        <f t="shared" si="11"/>
        <v>591.99999999999955</v>
      </c>
      <c r="G596">
        <f>VALUE(Calorimeter3[[#This Row],[Column2]])</f>
        <v>15.154570097942001</v>
      </c>
    </row>
    <row r="597" spans="1:7">
      <c r="A597" s="1" t="s">
        <v>1595</v>
      </c>
      <c r="B597" s="1" t="s">
        <v>1435</v>
      </c>
      <c r="C597" s="1" t="s">
        <v>394</v>
      </c>
      <c r="E597">
        <f>VALUE(Calorimeter3[[#This Row],[Column1]])</f>
        <v>9.8833333333333293</v>
      </c>
      <c r="F597" s="70">
        <f t="shared" si="11"/>
        <v>592.99999999999977</v>
      </c>
      <c r="G597">
        <f>VALUE(Calorimeter3[[#This Row],[Column2]])</f>
        <v>15.154570097942001</v>
      </c>
    </row>
    <row r="598" spans="1:7">
      <c r="A598" s="1" t="s">
        <v>1596</v>
      </c>
      <c r="B598" s="1" t="s">
        <v>1334</v>
      </c>
      <c r="C598" s="1" t="s">
        <v>1171</v>
      </c>
      <c r="E598">
        <f>VALUE(Calorimeter3[[#This Row],[Column1]])</f>
        <v>9.9</v>
      </c>
      <c r="F598" s="70">
        <f t="shared" si="11"/>
        <v>594</v>
      </c>
      <c r="G598">
        <f>VALUE(Calorimeter3[[#This Row],[Column2]])</f>
        <v>15.273132600986401</v>
      </c>
    </row>
    <row r="599" spans="1:7">
      <c r="A599" s="1" t="s">
        <v>1597</v>
      </c>
      <c r="B599" s="1" t="s">
        <v>1386</v>
      </c>
      <c r="C599" s="1" t="s">
        <v>1169</v>
      </c>
      <c r="E599">
        <f>VALUE(Calorimeter3[[#This Row],[Column1]])</f>
        <v>9.9166666666666607</v>
      </c>
      <c r="F599" s="70">
        <f t="shared" si="11"/>
        <v>594.99999999999966</v>
      </c>
      <c r="G599">
        <f>VALUE(Calorimeter3[[#This Row],[Column2]])</f>
        <v>15.243508900670101</v>
      </c>
    </row>
    <row r="600" spans="1:7">
      <c r="A600" s="1" t="s">
        <v>1598</v>
      </c>
      <c r="B600" s="1" t="s">
        <v>1334</v>
      </c>
      <c r="C600" s="1" t="s">
        <v>1171</v>
      </c>
      <c r="E600">
        <f>VALUE(Calorimeter3[[#This Row],[Column1]])</f>
        <v>9.93333333333333</v>
      </c>
      <c r="F600" s="70">
        <f t="shared" si="11"/>
        <v>595.99999999999977</v>
      </c>
      <c r="G600">
        <f>VALUE(Calorimeter3[[#This Row],[Column2]])</f>
        <v>15.273132600986401</v>
      </c>
    </row>
    <row r="601" spans="1:7">
      <c r="A601" s="1" t="s">
        <v>1599</v>
      </c>
      <c r="B601" s="1" t="s">
        <v>1334</v>
      </c>
      <c r="C601" s="1" t="s">
        <v>1171</v>
      </c>
      <c r="E601">
        <f>VALUE(Calorimeter3[[#This Row],[Column1]])</f>
        <v>9.9499999999999993</v>
      </c>
      <c r="F601" s="70">
        <f t="shared" si="11"/>
        <v>597</v>
      </c>
      <c r="G601">
        <f>VALUE(Calorimeter3[[#This Row],[Column2]])</f>
        <v>15.273132600986401</v>
      </c>
    </row>
    <row r="602" spans="1:7">
      <c r="A602" s="1" t="s">
        <v>1600</v>
      </c>
      <c r="B602" s="1" t="s">
        <v>1334</v>
      </c>
      <c r="C602" s="1" t="s">
        <v>1169</v>
      </c>
      <c r="E602">
        <f>VALUE(Calorimeter3[[#This Row],[Column1]])</f>
        <v>9.9666666666666597</v>
      </c>
      <c r="F602" s="70">
        <f t="shared" si="11"/>
        <v>597.99999999999955</v>
      </c>
      <c r="G602">
        <f>VALUE(Calorimeter3[[#This Row],[Column2]])</f>
        <v>15.273132600986401</v>
      </c>
    </row>
    <row r="603" spans="1:7">
      <c r="A603" s="1" t="s">
        <v>1601</v>
      </c>
      <c r="B603" s="1" t="s">
        <v>1432</v>
      </c>
      <c r="C603" s="1" t="s">
        <v>1169</v>
      </c>
      <c r="E603">
        <f>VALUE(Calorimeter3[[#This Row],[Column1]])</f>
        <v>9.9833333333333307</v>
      </c>
      <c r="F603" s="70">
        <f t="shared" si="11"/>
        <v>598.99999999999989</v>
      </c>
      <c r="G603">
        <f>VALUE(Calorimeter3[[#This Row],[Column2]])</f>
        <v>15.2138739389202</v>
      </c>
    </row>
    <row r="604" spans="1:7">
      <c r="A604" s="1" t="s">
        <v>21</v>
      </c>
      <c r="B604" s="1" t="s">
        <v>1435</v>
      </c>
      <c r="C604" s="1" t="s">
        <v>1169</v>
      </c>
      <c r="E604">
        <f>VALUE(Calorimeter3[[#This Row],[Column1]])</f>
        <v>10</v>
      </c>
      <c r="F604" s="70">
        <f t="shared" si="11"/>
        <v>600</v>
      </c>
      <c r="G604">
        <f>VALUE(Calorimeter3[[#This Row],[Column2]])</f>
        <v>15.154570097942001</v>
      </c>
    </row>
    <row r="605" spans="1:7">
      <c r="A605" s="1" t="s">
        <v>1602</v>
      </c>
      <c r="B605" s="1" t="s">
        <v>1386</v>
      </c>
      <c r="C605" s="1" t="s">
        <v>1169</v>
      </c>
      <c r="E605">
        <f>VALUE(Calorimeter3[[#This Row],[Column1]])</f>
        <v>10.0166666666666</v>
      </c>
      <c r="F605" s="70">
        <f t="shared" si="11"/>
        <v>600.99999999999602</v>
      </c>
      <c r="G605">
        <f>VALUE(Calorimeter3[[#This Row],[Column2]])</f>
        <v>15.243508900670101</v>
      </c>
    </row>
    <row r="606" spans="1:7">
      <c r="A606" s="1" t="s">
        <v>1603</v>
      </c>
      <c r="B606" s="1" t="s">
        <v>1334</v>
      </c>
      <c r="C606" s="1" t="s">
        <v>1212</v>
      </c>
      <c r="E606">
        <f>VALUE(Calorimeter3[[#This Row],[Column1]])</f>
        <v>10.033333333333299</v>
      </c>
      <c r="F606" s="70">
        <f t="shared" si="11"/>
        <v>601.99999999999795</v>
      </c>
      <c r="G606">
        <f>VALUE(Calorimeter3[[#This Row],[Column2]])</f>
        <v>15.273132600986401</v>
      </c>
    </row>
    <row r="607" spans="1:7">
      <c r="A607" s="1" t="s">
        <v>1604</v>
      </c>
      <c r="B607" s="1" t="s">
        <v>1334</v>
      </c>
      <c r="C607" s="1" t="s">
        <v>405</v>
      </c>
      <c r="E607">
        <f>VALUE(Calorimeter3[[#This Row],[Column1]])</f>
        <v>10.050000000000001</v>
      </c>
      <c r="F607" s="70">
        <f t="shared" si="11"/>
        <v>603</v>
      </c>
      <c r="G607">
        <f>VALUE(Calorimeter3[[#This Row],[Column2]])</f>
        <v>15.273132600986401</v>
      </c>
    </row>
    <row r="608" spans="1:7">
      <c r="A608" s="1" t="s">
        <v>1605</v>
      </c>
      <c r="B608" s="1" t="s">
        <v>1432</v>
      </c>
      <c r="C608" s="1" t="s">
        <v>1169</v>
      </c>
      <c r="E608">
        <f>VALUE(Calorimeter3[[#This Row],[Column1]])</f>
        <v>10.066666666666601</v>
      </c>
      <c r="F608" s="70">
        <f t="shared" si="11"/>
        <v>603.99999999999602</v>
      </c>
      <c r="G608">
        <f>VALUE(Calorimeter3[[#This Row],[Column2]])</f>
        <v>15.2138739389202</v>
      </c>
    </row>
    <row r="609" spans="1:7">
      <c r="A609" s="1" t="s">
        <v>1606</v>
      </c>
      <c r="B609" s="1" t="s">
        <v>1432</v>
      </c>
      <c r="C609" s="1" t="s">
        <v>405</v>
      </c>
      <c r="E609">
        <f>VALUE(Calorimeter3[[#This Row],[Column1]])</f>
        <v>10.0833333333333</v>
      </c>
      <c r="F609" s="70">
        <f t="shared" si="11"/>
        <v>604.99999999999795</v>
      </c>
      <c r="G609">
        <f>VALUE(Calorimeter3[[#This Row],[Column2]])</f>
        <v>15.2138739389202</v>
      </c>
    </row>
    <row r="610" spans="1:7">
      <c r="A610" s="1" t="s">
        <v>1607</v>
      </c>
      <c r="B610" s="1" t="s">
        <v>1446</v>
      </c>
      <c r="C610" s="1" t="s">
        <v>1171</v>
      </c>
      <c r="E610">
        <f>VALUE(Calorimeter3[[#This Row],[Column1]])</f>
        <v>10.1</v>
      </c>
      <c r="F610" s="70">
        <f t="shared" si="11"/>
        <v>606</v>
      </c>
      <c r="G610">
        <f>VALUE(Calorimeter3[[#This Row],[Column2]])</f>
        <v>15.184227682461101</v>
      </c>
    </row>
    <row r="611" spans="1:7">
      <c r="A611" s="1" t="s">
        <v>1608</v>
      </c>
      <c r="B611" s="1" t="s">
        <v>1334</v>
      </c>
      <c r="C611" s="1" t="s">
        <v>1169</v>
      </c>
      <c r="E611">
        <f>VALUE(Calorimeter3[[#This Row],[Column1]])</f>
        <v>10.1166666666666</v>
      </c>
      <c r="F611" s="70">
        <f t="shared" si="11"/>
        <v>606.99999999999602</v>
      </c>
      <c r="G611">
        <f>VALUE(Calorimeter3[[#This Row],[Column2]])</f>
        <v>15.273132600986401</v>
      </c>
    </row>
    <row r="612" spans="1:7">
      <c r="A612" s="1" t="s">
        <v>1609</v>
      </c>
      <c r="B612" s="1" t="s">
        <v>1334</v>
      </c>
      <c r="C612" s="1" t="s">
        <v>1171</v>
      </c>
      <c r="E612">
        <f>VALUE(Calorimeter3[[#This Row],[Column1]])</f>
        <v>10.133333333333301</v>
      </c>
      <c r="F612" s="70">
        <f t="shared" si="11"/>
        <v>607.99999999999807</v>
      </c>
      <c r="G612">
        <f>VALUE(Calorimeter3[[#This Row],[Column2]])</f>
        <v>15.273132600986401</v>
      </c>
    </row>
    <row r="613" spans="1:7">
      <c r="A613" s="1" t="s">
        <v>1610</v>
      </c>
      <c r="B613" s="1" t="s">
        <v>1334</v>
      </c>
      <c r="C613" s="1" t="s">
        <v>1171</v>
      </c>
      <c r="E613">
        <f>VALUE(Calorimeter3[[#This Row],[Column1]])</f>
        <v>10.15</v>
      </c>
      <c r="F613" s="70">
        <f t="shared" si="11"/>
        <v>609</v>
      </c>
      <c r="G613">
        <f>VALUE(Calorimeter3[[#This Row],[Column2]])</f>
        <v>15.273132600986401</v>
      </c>
    </row>
    <row r="614" spans="1:7">
      <c r="A614" s="1" t="s">
        <v>274</v>
      </c>
      <c r="B614" s="1" t="s">
        <v>1386</v>
      </c>
      <c r="C614" s="1" t="s">
        <v>394</v>
      </c>
      <c r="E614">
        <f>VALUE(Calorimeter3[[#This Row],[Column1]])</f>
        <v>10.1666666666666</v>
      </c>
      <c r="F614" s="70">
        <f t="shared" si="11"/>
        <v>609.99999999999602</v>
      </c>
      <c r="G614">
        <f>VALUE(Calorimeter3[[#This Row],[Column2]])</f>
        <v>15.243508900670101</v>
      </c>
    </row>
    <row r="615" spans="1:7">
      <c r="A615" s="1" t="s">
        <v>1611</v>
      </c>
      <c r="B615" s="1" t="s">
        <v>1446</v>
      </c>
      <c r="C615" s="1" t="s">
        <v>1171</v>
      </c>
      <c r="E615">
        <f>VALUE(Calorimeter3[[#This Row],[Column1]])</f>
        <v>10.1833333333333</v>
      </c>
      <c r="F615" s="70">
        <f t="shared" si="11"/>
        <v>610.99999999999795</v>
      </c>
      <c r="G615">
        <f>VALUE(Calorimeter3[[#This Row],[Column2]])</f>
        <v>15.184227682461101</v>
      </c>
    </row>
    <row r="616" spans="1:7">
      <c r="A616" s="1" t="s">
        <v>1612</v>
      </c>
      <c r="B616" s="1" t="s">
        <v>1446</v>
      </c>
      <c r="C616" s="1" t="s">
        <v>1169</v>
      </c>
      <c r="E616">
        <f>VALUE(Calorimeter3[[#This Row],[Column1]])</f>
        <v>10.199999999999999</v>
      </c>
      <c r="F616" s="70">
        <f t="shared" si="11"/>
        <v>612</v>
      </c>
      <c r="G616">
        <f>VALUE(Calorimeter3[[#This Row],[Column2]])</f>
        <v>15.184227682461101</v>
      </c>
    </row>
    <row r="617" spans="1:7">
      <c r="A617" s="1" t="s">
        <v>1613</v>
      </c>
      <c r="B617" s="1" t="s">
        <v>1386</v>
      </c>
      <c r="C617" s="1" t="s">
        <v>1171</v>
      </c>
      <c r="E617">
        <f>VALUE(Calorimeter3[[#This Row],[Column1]])</f>
        <v>10.216666666666599</v>
      </c>
      <c r="F617" s="70">
        <f t="shared" si="11"/>
        <v>612.99999999999591</v>
      </c>
      <c r="G617">
        <f>VALUE(Calorimeter3[[#This Row],[Column2]])</f>
        <v>15.243508900670101</v>
      </c>
    </row>
    <row r="618" spans="1:7">
      <c r="A618" s="1" t="s">
        <v>1614</v>
      </c>
      <c r="B618" s="1" t="s">
        <v>1344</v>
      </c>
      <c r="C618" s="1" t="s">
        <v>405</v>
      </c>
      <c r="E618">
        <f>VALUE(Calorimeter3[[#This Row],[Column1]])</f>
        <v>10.233333333333301</v>
      </c>
      <c r="F618" s="70">
        <f t="shared" si="11"/>
        <v>613.99999999999807</v>
      </c>
      <c r="G618">
        <f>VALUE(Calorimeter3[[#This Row],[Column2]])</f>
        <v>15.302745073069801</v>
      </c>
    </row>
    <row r="619" spans="1:7">
      <c r="A619" s="1" t="s">
        <v>1615</v>
      </c>
      <c r="B619" s="1" t="s">
        <v>1386</v>
      </c>
      <c r="C619" s="1" t="s">
        <v>405</v>
      </c>
      <c r="E619">
        <f>VALUE(Calorimeter3[[#This Row],[Column1]])</f>
        <v>10.25</v>
      </c>
      <c r="F619" s="70">
        <f t="shared" si="11"/>
        <v>615</v>
      </c>
      <c r="G619">
        <f>VALUE(Calorimeter3[[#This Row],[Column2]])</f>
        <v>15.243508900670101</v>
      </c>
    </row>
    <row r="620" spans="1:7">
      <c r="A620" s="1" t="s">
        <v>1616</v>
      </c>
      <c r="B620" s="1" t="s">
        <v>1334</v>
      </c>
      <c r="C620" s="1" t="s">
        <v>1169</v>
      </c>
      <c r="E620">
        <f>VALUE(Calorimeter3[[#This Row],[Column1]])</f>
        <v>10.2666666666666</v>
      </c>
      <c r="F620" s="70">
        <f t="shared" si="11"/>
        <v>615.99999999999602</v>
      </c>
      <c r="G620">
        <f>VALUE(Calorimeter3[[#This Row],[Column2]])</f>
        <v>15.273132600986401</v>
      </c>
    </row>
    <row r="621" spans="1:7">
      <c r="A621" s="1" t="s">
        <v>1617</v>
      </c>
      <c r="B621" s="1" t="s">
        <v>1386</v>
      </c>
      <c r="C621" s="1" t="s">
        <v>1169</v>
      </c>
      <c r="E621">
        <f>VALUE(Calorimeter3[[#This Row],[Column1]])</f>
        <v>10.283333333333299</v>
      </c>
      <c r="F621" s="70">
        <f t="shared" si="11"/>
        <v>616.99999999999795</v>
      </c>
      <c r="G621">
        <f>VALUE(Calorimeter3[[#This Row],[Column2]])</f>
        <v>15.243508900670101</v>
      </c>
    </row>
    <row r="622" spans="1:7">
      <c r="A622" s="1" t="s">
        <v>1618</v>
      </c>
      <c r="B622" s="1" t="s">
        <v>1435</v>
      </c>
      <c r="C622" s="1" t="s">
        <v>1169</v>
      </c>
      <c r="E622">
        <f>VALUE(Calorimeter3[[#This Row],[Column1]])</f>
        <v>10.3</v>
      </c>
      <c r="F622" s="70">
        <f t="shared" si="11"/>
        <v>618</v>
      </c>
      <c r="G622">
        <f>VALUE(Calorimeter3[[#This Row],[Column2]])</f>
        <v>15.154570097942001</v>
      </c>
    </row>
    <row r="623" spans="1:7">
      <c r="A623" s="1" t="s">
        <v>1619</v>
      </c>
      <c r="B623" s="1" t="s">
        <v>1386</v>
      </c>
      <c r="C623" s="1" t="s">
        <v>1171</v>
      </c>
      <c r="E623">
        <f>VALUE(Calorimeter3[[#This Row],[Column1]])</f>
        <v>10.316666666666601</v>
      </c>
      <c r="F623" s="70">
        <f t="shared" si="11"/>
        <v>618.99999999999602</v>
      </c>
      <c r="G623">
        <f>VALUE(Calorimeter3[[#This Row],[Column2]])</f>
        <v>15.243508900670101</v>
      </c>
    </row>
    <row r="624" spans="1:7">
      <c r="A624" s="1" t="s">
        <v>276</v>
      </c>
      <c r="B624" s="1" t="s">
        <v>1386</v>
      </c>
      <c r="C624" s="1" t="s">
        <v>1171</v>
      </c>
      <c r="E624">
        <f>VALUE(Calorimeter3[[#This Row],[Column1]])</f>
        <v>10.3333333333333</v>
      </c>
      <c r="F624" s="70">
        <f t="shared" si="11"/>
        <v>619.99999999999795</v>
      </c>
      <c r="G624">
        <f>VALUE(Calorimeter3[[#This Row],[Column2]])</f>
        <v>15.243508900670101</v>
      </c>
    </row>
    <row r="625" spans="1:7">
      <c r="A625" s="1" t="s">
        <v>1620</v>
      </c>
      <c r="B625" s="1" t="s">
        <v>1386</v>
      </c>
      <c r="C625" s="1" t="s">
        <v>1171</v>
      </c>
      <c r="E625">
        <f>VALUE(Calorimeter3[[#This Row],[Column1]])</f>
        <v>10.35</v>
      </c>
      <c r="F625" s="70">
        <f t="shared" si="11"/>
        <v>621</v>
      </c>
      <c r="G625">
        <f>VALUE(Calorimeter3[[#This Row],[Column2]])</f>
        <v>15.243508900670101</v>
      </c>
    </row>
    <row r="626" spans="1:7">
      <c r="A626" s="1" t="s">
        <v>1621</v>
      </c>
      <c r="B626" s="1" t="s">
        <v>1432</v>
      </c>
      <c r="C626" s="1" t="s">
        <v>1171</v>
      </c>
      <c r="E626">
        <f>VALUE(Calorimeter3[[#This Row],[Column1]])</f>
        <v>10.3666666666666</v>
      </c>
      <c r="F626" s="70">
        <f t="shared" si="11"/>
        <v>621.99999999999602</v>
      </c>
      <c r="G626">
        <f>VALUE(Calorimeter3[[#This Row],[Column2]])</f>
        <v>15.2138739389202</v>
      </c>
    </row>
    <row r="627" spans="1:7">
      <c r="A627" s="1" t="s">
        <v>1622</v>
      </c>
      <c r="B627" s="1" t="s">
        <v>1386</v>
      </c>
      <c r="C627" s="1" t="s">
        <v>405</v>
      </c>
      <c r="E627">
        <f>VALUE(Calorimeter3[[#This Row],[Column1]])</f>
        <v>10.383333333333301</v>
      </c>
      <c r="F627" s="70">
        <f t="shared" si="11"/>
        <v>622.99999999999807</v>
      </c>
      <c r="G627">
        <f>VALUE(Calorimeter3[[#This Row],[Column2]])</f>
        <v>15.243508900670101</v>
      </c>
    </row>
    <row r="628" spans="1:7">
      <c r="A628" s="1" t="s">
        <v>1623</v>
      </c>
      <c r="B628" s="1" t="s">
        <v>1386</v>
      </c>
      <c r="C628" s="1" t="s">
        <v>1169</v>
      </c>
      <c r="E628">
        <f>VALUE(Calorimeter3[[#This Row],[Column1]])</f>
        <v>10.4</v>
      </c>
      <c r="F628" s="70">
        <f t="shared" si="11"/>
        <v>624</v>
      </c>
      <c r="G628">
        <f>VALUE(Calorimeter3[[#This Row],[Column2]])</f>
        <v>15.243508900670101</v>
      </c>
    </row>
    <row r="629" spans="1:7">
      <c r="A629" s="1" t="s">
        <v>1624</v>
      </c>
      <c r="B629" s="1" t="s">
        <v>1432</v>
      </c>
      <c r="C629" s="1" t="s">
        <v>1171</v>
      </c>
      <c r="E629">
        <f>VALUE(Calorimeter3[[#This Row],[Column1]])</f>
        <v>10.4166666666666</v>
      </c>
      <c r="F629" s="70">
        <f t="shared" si="11"/>
        <v>624.99999999999602</v>
      </c>
      <c r="G629">
        <f>VALUE(Calorimeter3[[#This Row],[Column2]])</f>
        <v>15.2138739389202</v>
      </c>
    </row>
    <row r="630" spans="1:7">
      <c r="A630" s="1" t="s">
        <v>1625</v>
      </c>
      <c r="B630" s="1" t="s">
        <v>1386</v>
      </c>
      <c r="C630" s="1" t="s">
        <v>1171</v>
      </c>
      <c r="E630">
        <f>VALUE(Calorimeter3[[#This Row],[Column1]])</f>
        <v>10.4333333333333</v>
      </c>
      <c r="F630" s="70">
        <f t="shared" si="11"/>
        <v>625.99999999999795</v>
      </c>
      <c r="G630">
        <f>VALUE(Calorimeter3[[#This Row],[Column2]])</f>
        <v>15.243508900670101</v>
      </c>
    </row>
    <row r="631" spans="1:7">
      <c r="A631" s="1" t="s">
        <v>1626</v>
      </c>
      <c r="B631" s="1" t="s">
        <v>1334</v>
      </c>
      <c r="C631" s="1" t="s">
        <v>1212</v>
      </c>
      <c r="E631">
        <f>VALUE(Calorimeter3[[#This Row],[Column1]])</f>
        <v>10.45</v>
      </c>
      <c r="F631" s="70">
        <f t="shared" si="11"/>
        <v>627</v>
      </c>
      <c r="G631">
        <f>VALUE(Calorimeter3[[#This Row],[Column2]])</f>
        <v>15.273132600986401</v>
      </c>
    </row>
    <row r="632" spans="1:7">
      <c r="A632" s="1" t="s">
        <v>1627</v>
      </c>
      <c r="B632" s="1" t="s">
        <v>1334</v>
      </c>
      <c r="C632" s="1" t="s">
        <v>1171</v>
      </c>
      <c r="E632">
        <f>VALUE(Calorimeter3[[#This Row],[Column1]])</f>
        <v>10.466666666666599</v>
      </c>
      <c r="F632" s="70">
        <f t="shared" si="11"/>
        <v>627.99999999999591</v>
      </c>
      <c r="G632">
        <f>VALUE(Calorimeter3[[#This Row],[Column2]])</f>
        <v>15.273132600986401</v>
      </c>
    </row>
    <row r="633" spans="1:7">
      <c r="A633" s="1" t="s">
        <v>1628</v>
      </c>
      <c r="B633" s="1" t="s">
        <v>1334</v>
      </c>
      <c r="C633" s="1" t="s">
        <v>1171</v>
      </c>
      <c r="E633">
        <f>VALUE(Calorimeter3[[#This Row],[Column1]])</f>
        <v>10.483333333333301</v>
      </c>
      <c r="F633" s="70">
        <f t="shared" si="11"/>
        <v>628.99999999999807</v>
      </c>
      <c r="G633">
        <f>VALUE(Calorimeter3[[#This Row],[Column2]])</f>
        <v>15.273132600986401</v>
      </c>
    </row>
    <row r="634" spans="1:7">
      <c r="A634" s="1" t="s">
        <v>278</v>
      </c>
      <c r="B634" s="1" t="s">
        <v>1432</v>
      </c>
      <c r="C634" s="1" t="s">
        <v>1169</v>
      </c>
      <c r="E634">
        <f>VALUE(Calorimeter3[[#This Row],[Column1]])</f>
        <v>10.5</v>
      </c>
      <c r="F634" s="70">
        <f t="shared" si="11"/>
        <v>630</v>
      </c>
      <c r="G634">
        <f>VALUE(Calorimeter3[[#This Row],[Column2]])</f>
        <v>15.2138739389202</v>
      </c>
    </row>
    <row r="635" spans="1:7">
      <c r="A635" s="1" t="s">
        <v>1629</v>
      </c>
      <c r="B635" s="1" t="s">
        <v>1432</v>
      </c>
      <c r="C635" s="1" t="s">
        <v>1171</v>
      </c>
      <c r="E635">
        <f>VALUE(Calorimeter3[[#This Row],[Column1]])</f>
        <v>10.5166666666666</v>
      </c>
      <c r="F635" s="70">
        <f t="shared" si="11"/>
        <v>630.99999999999602</v>
      </c>
      <c r="G635">
        <f>VALUE(Calorimeter3[[#This Row],[Column2]])</f>
        <v>15.2138739389202</v>
      </c>
    </row>
    <row r="636" spans="1:7">
      <c r="A636" s="1" t="s">
        <v>1630</v>
      </c>
      <c r="B636" s="1" t="s">
        <v>1344</v>
      </c>
      <c r="C636" s="1" t="s">
        <v>405</v>
      </c>
      <c r="E636">
        <f>VALUE(Calorimeter3[[#This Row],[Column1]])</f>
        <v>10.533333333333299</v>
      </c>
      <c r="F636" s="70">
        <f t="shared" si="11"/>
        <v>631.99999999999795</v>
      </c>
      <c r="G636">
        <f>VALUE(Calorimeter3[[#This Row],[Column2]])</f>
        <v>15.302745073069801</v>
      </c>
    </row>
    <row r="637" spans="1:7">
      <c r="A637" s="1" t="s">
        <v>1631</v>
      </c>
      <c r="B637" s="1" t="s">
        <v>1344</v>
      </c>
      <c r="C637" s="1" t="s">
        <v>1212</v>
      </c>
      <c r="E637">
        <f>VALUE(Calorimeter3[[#This Row],[Column1]])</f>
        <v>10.55</v>
      </c>
      <c r="F637" s="70">
        <f t="shared" si="11"/>
        <v>633</v>
      </c>
      <c r="G637">
        <f>VALUE(Calorimeter3[[#This Row],[Column2]])</f>
        <v>15.302745073069801</v>
      </c>
    </row>
    <row r="638" spans="1:7">
      <c r="A638" s="1" t="s">
        <v>1632</v>
      </c>
      <c r="B638" s="1" t="s">
        <v>1446</v>
      </c>
      <c r="C638" s="1" t="s">
        <v>1171</v>
      </c>
      <c r="E638">
        <f>VALUE(Calorimeter3[[#This Row],[Column1]])</f>
        <v>10.566666666666601</v>
      </c>
      <c r="F638" s="70">
        <f t="shared" si="11"/>
        <v>633.99999999999602</v>
      </c>
      <c r="G638">
        <f>VALUE(Calorimeter3[[#This Row],[Column2]])</f>
        <v>15.184227682461101</v>
      </c>
    </row>
    <row r="639" spans="1:7">
      <c r="A639" s="1" t="s">
        <v>1633</v>
      </c>
      <c r="B639" s="1" t="s">
        <v>1386</v>
      </c>
      <c r="C639" s="1" t="s">
        <v>1171</v>
      </c>
      <c r="E639">
        <f>VALUE(Calorimeter3[[#This Row],[Column1]])</f>
        <v>10.5833333333333</v>
      </c>
      <c r="F639" s="70">
        <f t="shared" si="11"/>
        <v>634.99999999999795</v>
      </c>
      <c r="G639">
        <f>VALUE(Calorimeter3[[#This Row],[Column2]])</f>
        <v>15.243508900670101</v>
      </c>
    </row>
    <row r="640" spans="1:7">
      <c r="A640" s="1" t="s">
        <v>1634</v>
      </c>
      <c r="B640" s="1" t="s">
        <v>1333</v>
      </c>
      <c r="C640" s="1" t="s">
        <v>405</v>
      </c>
      <c r="E640">
        <f>VALUE(Calorimeter3[[#This Row],[Column1]])</f>
        <v>10.6</v>
      </c>
      <c r="F640" s="70">
        <f t="shared" si="11"/>
        <v>636</v>
      </c>
      <c r="G640">
        <f>VALUE(Calorimeter3[[#This Row],[Column2]])</f>
        <v>15.3323463500468</v>
      </c>
    </row>
    <row r="641" spans="1:7">
      <c r="A641" s="1" t="s">
        <v>1635</v>
      </c>
      <c r="B641" s="1" t="s">
        <v>1334</v>
      </c>
      <c r="C641" s="1" t="s">
        <v>1169</v>
      </c>
      <c r="E641">
        <f>VALUE(Calorimeter3[[#This Row],[Column1]])</f>
        <v>10.6166666666666</v>
      </c>
      <c r="F641" s="70">
        <f t="shared" si="11"/>
        <v>636.99999999999602</v>
      </c>
      <c r="G641">
        <f>VALUE(Calorimeter3[[#This Row],[Column2]])</f>
        <v>15.273132600986401</v>
      </c>
    </row>
    <row r="642" spans="1:7">
      <c r="A642" s="1" t="s">
        <v>1636</v>
      </c>
      <c r="B642" s="1" t="s">
        <v>1334</v>
      </c>
      <c r="C642" s="1" t="s">
        <v>1171</v>
      </c>
      <c r="E642">
        <f>VALUE(Calorimeter3[[#This Row],[Column1]])</f>
        <v>10.633333333333301</v>
      </c>
      <c r="F642" s="70">
        <f t="shared" si="11"/>
        <v>637.99999999999807</v>
      </c>
      <c r="G642">
        <f>VALUE(Calorimeter3[[#This Row],[Column2]])</f>
        <v>15.273132600986401</v>
      </c>
    </row>
    <row r="643" spans="1:7">
      <c r="A643" s="1" t="s">
        <v>1637</v>
      </c>
      <c r="B643" s="1" t="s">
        <v>1334</v>
      </c>
      <c r="C643" s="1" t="s">
        <v>1212</v>
      </c>
      <c r="E643">
        <f>VALUE(Calorimeter3[[#This Row],[Column1]])</f>
        <v>10.65</v>
      </c>
      <c r="F643" s="70">
        <f t="shared" si="11"/>
        <v>639</v>
      </c>
      <c r="G643">
        <f>VALUE(Calorimeter3[[#This Row],[Column2]])</f>
        <v>15.273132600986401</v>
      </c>
    </row>
    <row r="644" spans="1:7">
      <c r="A644" s="1" t="s">
        <v>279</v>
      </c>
      <c r="B644" s="1" t="s">
        <v>1386</v>
      </c>
      <c r="C644" s="1" t="s">
        <v>1169</v>
      </c>
      <c r="E644">
        <f>VALUE(Calorimeter3[[#This Row],[Column1]])</f>
        <v>10.6666666666666</v>
      </c>
      <c r="F644" s="70">
        <f t="shared" si="11"/>
        <v>639.99999999999602</v>
      </c>
      <c r="G644">
        <f>VALUE(Calorimeter3[[#This Row],[Column2]])</f>
        <v>15.243508900670101</v>
      </c>
    </row>
    <row r="645" spans="1:7">
      <c r="A645" s="1" t="s">
        <v>1638</v>
      </c>
      <c r="B645" s="1" t="s">
        <v>1386</v>
      </c>
      <c r="C645" s="1" t="s">
        <v>1169</v>
      </c>
      <c r="E645">
        <f>VALUE(Calorimeter3[[#This Row],[Column1]])</f>
        <v>10.6833333333333</v>
      </c>
      <c r="F645" s="70">
        <f t="shared" si="11"/>
        <v>640.99999999999795</v>
      </c>
      <c r="G645">
        <f>VALUE(Calorimeter3[[#This Row],[Column2]])</f>
        <v>15.243508900670101</v>
      </c>
    </row>
    <row r="646" spans="1:7">
      <c r="A646" s="1" t="s">
        <v>1639</v>
      </c>
      <c r="B646" s="1" t="s">
        <v>1344</v>
      </c>
      <c r="C646" s="1" t="s">
        <v>1169</v>
      </c>
      <c r="E646">
        <f>VALUE(Calorimeter3[[#This Row],[Column1]])</f>
        <v>10.7</v>
      </c>
      <c r="F646" s="70">
        <f t="shared" ref="F646:F672" si="12">E646*60</f>
        <v>642</v>
      </c>
      <c r="G646">
        <f>VALUE(Calorimeter3[[#This Row],[Column2]])</f>
        <v>15.302745073069801</v>
      </c>
    </row>
    <row r="647" spans="1:7">
      <c r="A647" s="1" t="s">
        <v>1640</v>
      </c>
      <c r="B647" s="1" t="s">
        <v>1386</v>
      </c>
      <c r="C647" s="1" t="s">
        <v>1169</v>
      </c>
      <c r="E647">
        <f>VALUE(Calorimeter3[[#This Row],[Column1]])</f>
        <v>10.716666666666599</v>
      </c>
      <c r="F647" s="70">
        <f t="shared" si="12"/>
        <v>642.99999999999591</v>
      </c>
      <c r="G647">
        <f>VALUE(Calorimeter3[[#This Row],[Column2]])</f>
        <v>15.243508900670101</v>
      </c>
    </row>
    <row r="648" spans="1:7">
      <c r="A648" s="1" t="s">
        <v>1641</v>
      </c>
      <c r="B648" s="1" t="s">
        <v>1334</v>
      </c>
      <c r="C648" s="1" t="s">
        <v>1171</v>
      </c>
      <c r="E648">
        <f>VALUE(Calorimeter3[[#This Row],[Column1]])</f>
        <v>10.733333333333301</v>
      </c>
      <c r="F648" s="70">
        <f t="shared" si="12"/>
        <v>643.99999999999807</v>
      </c>
      <c r="G648">
        <f>VALUE(Calorimeter3[[#This Row],[Column2]])</f>
        <v>15.273132600986401</v>
      </c>
    </row>
    <row r="649" spans="1:7">
      <c r="A649" s="1" t="s">
        <v>1642</v>
      </c>
      <c r="B649" s="1" t="s">
        <v>1386</v>
      </c>
      <c r="C649" s="1" t="s">
        <v>1169</v>
      </c>
      <c r="E649">
        <f>VALUE(Calorimeter3[[#This Row],[Column1]])</f>
        <v>10.75</v>
      </c>
      <c r="F649" s="70">
        <f t="shared" si="12"/>
        <v>645</v>
      </c>
      <c r="G649">
        <f>VALUE(Calorimeter3[[#This Row],[Column2]])</f>
        <v>15.243508900670101</v>
      </c>
    </row>
    <row r="650" spans="1:7">
      <c r="A650" s="1" t="s">
        <v>1643</v>
      </c>
      <c r="B650" s="1" t="s">
        <v>1334</v>
      </c>
      <c r="C650" s="1" t="s">
        <v>1171</v>
      </c>
      <c r="E650">
        <f>VALUE(Calorimeter3[[#This Row],[Column1]])</f>
        <v>10.7666666666666</v>
      </c>
      <c r="F650" s="70">
        <f t="shared" si="12"/>
        <v>645.99999999999602</v>
      </c>
      <c r="G650">
        <f>VALUE(Calorimeter3[[#This Row],[Column2]])</f>
        <v>15.273132600986401</v>
      </c>
    </row>
    <row r="651" spans="1:7">
      <c r="A651" s="1" t="s">
        <v>1644</v>
      </c>
      <c r="B651" s="1" t="s">
        <v>1386</v>
      </c>
      <c r="C651" s="1" t="s">
        <v>1171</v>
      </c>
      <c r="E651">
        <f>VALUE(Calorimeter3[[#This Row],[Column1]])</f>
        <v>10.783333333333299</v>
      </c>
      <c r="F651" s="70">
        <f t="shared" si="12"/>
        <v>646.99999999999795</v>
      </c>
      <c r="G651">
        <f>VALUE(Calorimeter3[[#This Row],[Column2]])</f>
        <v>15.243508900670101</v>
      </c>
    </row>
    <row r="652" spans="1:7">
      <c r="A652" s="1" t="s">
        <v>1645</v>
      </c>
      <c r="B652" s="1" t="s">
        <v>1432</v>
      </c>
      <c r="C652" s="1" t="s">
        <v>1171</v>
      </c>
      <c r="E652">
        <f>VALUE(Calorimeter3[[#This Row],[Column1]])</f>
        <v>10.8</v>
      </c>
      <c r="F652" s="70">
        <f t="shared" si="12"/>
        <v>648</v>
      </c>
      <c r="G652">
        <f>VALUE(Calorimeter3[[#This Row],[Column2]])</f>
        <v>15.2138739389202</v>
      </c>
    </row>
    <row r="653" spans="1:7">
      <c r="A653" s="1" t="s">
        <v>1646</v>
      </c>
      <c r="B653" s="1" t="s">
        <v>1344</v>
      </c>
      <c r="C653" s="1" t="s">
        <v>1171</v>
      </c>
      <c r="E653">
        <f>VALUE(Calorimeter3[[#This Row],[Column1]])</f>
        <v>10.816666666666601</v>
      </c>
      <c r="F653" s="70">
        <f t="shared" si="12"/>
        <v>648.99999999999602</v>
      </c>
      <c r="G653">
        <f>VALUE(Calorimeter3[[#This Row],[Column2]])</f>
        <v>15.302745073069801</v>
      </c>
    </row>
    <row r="654" spans="1:7">
      <c r="A654" s="1" t="s">
        <v>281</v>
      </c>
      <c r="B654" s="1" t="s">
        <v>1334</v>
      </c>
      <c r="C654" s="1" t="s">
        <v>405</v>
      </c>
      <c r="E654">
        <f>VALUE(Calorimeter3[[#This Row],[Column1]])</f>
        <v>10.8333333333333</v>
      </c>
      <c r="F654" s="70">
        <f t="shared" si="12"/>
        <v>649.99999999999795</v>
      </c>
      <c r="G654">
        <f>VALUE(Calorimeter3[[#This Row],[Column2]])</f>
        <v>15.273132600986401</v>
      </c>
    </row>
    <row r="655" spans="1:7">
      <c r="A655" s="1" t="s">
        <v>1647</v>
      </c>
      <c r="B655" s="1" t="s">
        <v>1432</v>
      </c>
      <c r="C655" s="1" t="s">
        <v>1171</v>
      </c>
      <c r="E655">
        <f>VALUE(Calorimeter3[[#This Row],[Column1]])</f>
        <v>10.85</v>
      </c>
      <c r="F655" s="70">
        <f t="shared" si="12"/>
        <v>651</v>
      </c>
      <c r="G655">
        <f>VALUE(Calorimeter3[[#This Row],[Column2]])</f>
        <v>15.2138739389202</v>
      </c>
    </row>
    <row r="656" spans="1:7">
      <c r="A656" s="1" t="s">
        <v>1648</v>
      </c>
      <c r="B656" s="1" t="s">
        <v>1334</v>
      </c>
      <c r="C656" s="1" t="s">
        <v>1169</v>
      </c>
      <c r="E656">
        <f>VALUE(Calorimeter3[[#This Row],[Column1]])</f>
        <v>10.8666666666666</v>
      </c>
      <c r="F656" s="70">
        <f t="shared" si="12"/>
        <v>651.99999999999602</v>
      </c>
      <c r="G656">
        <f>VALUE(Calorimeter3[[#This Row],[Column2]])</f>
        <v>15.273132600986401</v>
      </c>
    </row>
    <row r="657" spans="1:7">
      <c r="A657" s="1" t="s">
        <v>1649</v>
      </c>
      <c r="B657" s="1" t="s">
        <v>1386</v>
      </c>
      <c r="C657" s="1" t="s">
        <v>1171</v>
      </c>
      <c r="E657">
        <f>VALUE(Calorimeter3[[#This Row],[Column1]])</f>
        <v>10.883333333333301</v>
      </c>
      <c r="F657" s="70">
        <f t="shared" si="12"/>
        <v>652.99999999999807</v>
      </c>
      <c r="G657">
        <f>VALUE(Calorimeter3[[#This Row],[Column2]])</f>
        <v>15.243508900670101</v>
      </c>
    </row>
    <row r="658" spans="1:7">
      <c r="A658" s="1" t="s">
        <v>1650</v>
      </c>
      <c r="B658" s="1" t="s">
        <v>1334</v>
      </c>
      <c r="C658" s="1" t="s">
        <v>405</v>
      </c>
      <c r="E658">
        <f>VALUE(Calorimeter3[[#This Row],[Column1]])</f>
        <v>10.9</v>
      </c>
      <c r="F658" s="70">
        <f t="shared" si="12"/>
        <v>654</v>
      </c>
      <c r="G658">
        <f>VALUE(Calorimeter3[[#This Row],[Column2]])</f>
        <v>15.273132600986401</v>
      </c>
    </row>
    <row r="659" spans="1:7">
      <c r="A659" s="1" t="s">
        <v>1651</v>
      </c>
      <c r="B659" s="1" t="s">
        <v>1334</v>
      </c>
      <c r="C659" s="1" t="s">
        <v>405</v>
      </c>
      <c r="E659">
        <f>VALUE(Calorimeter3[[#This Row],[Column1]])</f>
        <v>10.9166666666666</v>
      </c>
      <c r="F659" s="70">
        <f t="shared" si="12"/>
        <v>654.99999999999602</v>
      </c>
      <c r="G659">
        <f>VALUE(Calorimeter3[[#This Row],[Column2]])</f>
        <v>15.273132600986401</v>
      </c>
    </row>
    <row r="660" spans="1:7">
      <c r="A660" s="1" t="s">
        <v>1652</v>
      </c>
      <c r="B660" s="1" t="s">
        <v>1334</v>
      </c>
      <c r="C660" s="1" t="s">
        <v>405</v>
      </c>
      <c r="E660">
        <f>VALUE(Calorimeter3[[#This Row],[Column1]])</f>
        <v>10.9333333333333</v>
      </c>
      <c r="F660" s="70">
        <f t="shared" si="12"/>
        <v>655.99999999999795</v>
      </c>
      <c r="G660">
        <f>VALUE(Calorimeter3[[#This Row],[Column2]])</f>
        <v>15.273132600986401</v>
      </c>
    </row>
    <row r="661" spans="1:7">
      <c r="A661" s="1" t="s">
        <v>1653</v>
      </c>
      <c r="B661" s="1" t="s">
        <v>1333</v>
      </c>
      <c r="C661" s="1" t="s">
        <v>1171</v>
      </c>
      <c r="E661">
        <f>VALUE(Calorimeter3[[#This Row],[Column1]])</f>
        <v>10.95</v>
      </c>
      <c r="F661" s="70">
        <f t="shared" si="12"/>
        <v>657</v>
      </c>
      <c r="G661">
        <f>VALUE(Calorimeter3[[#This Row],[Column2]])</f>
        <v>15.3323463500468</v>
      </c>
    </row>
    <row r="662" spans="1:7">
      <c r="A662" s="1" t="s">
        <v>1654</v>
      </c>
      <c r="B662" s="1" t="s">
        <v>1333</v>
      </c>
      <c r="C662" s="1" t="s">
        <v>1171</v>
      </c>
      <c r="E662">
        <f>VALUE(Calorimeter3[[#This Row],[Column1]])</f>
        <v>10.966666666666599</v>
      </c>
      <c r="F662" s="70">
        <f t="shared" si="12"/>
        <v>657.99999999999591</v>
      </c>
      <c r="G662">
        <f>VALUE(Calorimeter3[[#This Row],[Column2]])</f>
        <v>15.3323463500468</v>
      </c>
    </row>
    <row r="663" spans="1:7">
      <c r="A663" s="1" t="s">
        <v>1655</v>
      </c>
      <c r="B663" s="1" t="s">
        <v>1334</v>
      </c>
      <c r="C663" s="1" t="s">
        <v>405</v>
      </c>
      <c r="E663">
        <f>VALUE(Calorimeter3[[#This Row],[Column1]])</f>
        <v>10.983333333333301</v>
      </c>
      <c r="F663" s="70">
        <f t="shared" si="12"/>
        <v>658.99999999999807</v>
      </c>
      <c r="G663">
        <f>VALUE(Calorimeter3[[#This Row],[Column2]])</f>
        <v>15.273132600986401</v>
      </c>
    </row>
    <row r="664" spans="1:7">
      <c r="A664" s="1" t="s">
        <v>23</v>
      </c>
      <c r="B664" s="1" t="s">
        <v>1344</v>
      </c>
      <c r="C664" s="1" t="s">
        <v>1171</v>
      </c>
      <c r="E664">
        <f>VALUE(Calorimeter3[[#This Row],[Column1]])</f>
        <v>11</v>
      </c>
      <c r="F664" s="70">
        <f t="shared" si="12"/>
        <v>660</v>
      </c>
      <c r="G664">
        <f>VALUE(Calorimeter3[[#This Row],[Column2]])</f>
        <v>15.302745073069801</v>
      </c>
    </row>
    <row r="665" spans="1:7">
      <c r="A665" s="1" t="s">
        <v>1656</v>
      </c>
      <c r="B665" s="1" t="s">
        <v>1344</v>
      </c>
      <c r="C665" s="1" t="s">
        <v>1171</v>
      </c>
      <c r="E665">
        <f>VALUE(Calorimeter3[[#This Row],[Column1]])</f>
        <v>11.0166666666666</v>
      </c>
      <c r="F665" s="70">
        <f t="shared" si="12"/>
        <v>660.99999999999602</v>
      </c>
      <c r="G665">
        <f>VALUE(Calorimeter3[[#This Row],[Column2]])</f>
        <v>15.302745073069801</v>
      </c>
    </row>
    <row r="666" spans="1:7">
      <c r="A666" s="1" t="s">
        <v>1657</v>
      </c>
      <c r="B666" s="1" t="s">
        <v>1432</v>
      </c>
      <c r="C666" s="1" t="s">
        <v>1169</v>
      </c>
      <c r="E666">
        <f>VALUE(Calorimeter3[[#This Row],[Column1]])</f>
        <v>11.033333333333299</v>
      </c>
      <c r="F666" s="70">
        <f t="shared" si="12"/>
        <v>661.99999999999795</v>
      </c>
      <c r="G666">
        <f>VALUE(Calorimeter3[[#This Row],[Column2]])</f>
        <v>15.2138739389202</v>
      </c>
    </row>
    <row r="667" spans="1:7">
      <c r="A667" s="1" t="s">
        <v>1658</v>
      </c>
      <c r="B667" s="1" t="s">
        <v>1386</v>
      </c>
      <c r="C667" s="1" t="s">
        <v>1171</v>
      </c>
      <c r="E667">
        <f>VALUE(Calorimeter3[[#This Row],[Column1]])</f>
        <v>11.05</v>
      </c>
      <c r="F667" s="70">
        <f t="shared" si="12"/>
        <v>663</v>
      </c>
      <c r="G667">
        <f>VALUE(Calorimeter3[[#This Row],[Column2]])</f>
        <v>15.243508900670101</v>
      </c>
    </row>
    <row r="668" spans="1:7">
      <c r="A668" s="1" t="s">
        <v>1659</v>
      </c>
      <c r="B668" s="1" t="s">
        <v>1313</v>
      </c>
      <c r="C668" s="1" t="s">
        <v>1171</v>
      </c>
      <c r="E668">
        <f>VALUE(Calorimeter3[[#This Row],[Column1]])</f>
        <v>11.066666666666601</v>
      </c>
      <c r="F668" s="70">
        <f t="shared" si="12"/>
        <v>663.99999999999602</v>
      </c>
      <c r="G668">
        <f>VALUE(Calorimeter3[[#This Row],[Column2]])</f>
        <v>15.421083340490901</v>
      </c>
    </row>
    <row r="669" spans="1:7">
      <c r="A669" s="1" t="s">
        <v>1660</v>
      </c>
      <c r="B669" s="1" t="s">
        <v>1446</v>
      </c>
      <c r="C669" s="1" t="s">
        <v>1171</v>
      </c>
      <c r="E669">
        <f>VALUE(Calorimeter3[[#This Row],[Column1]])</f>
        <v>11.0833333333333</v>
      </c>
      <c r="F669" s="70">
        <f t="shared" si="12"/>
        <v>664.99999999999795</v>
      </c>
      <c r="G669">
        <f>VALUE(Calorimeter3[[#This Row],[Column2]])</f>
        <v>15.184227682461101</v>
      </c>
    </row>
    <row r="670" spans="1:7">
      <c r="A670" s="1" t="s">
        <v>1661</v>
      </c>
      <c r="B670" s="1" t="s">
        <v>1334</v>
      </c>
      <c r="C670" s="1" t="s">
        <v>1212</v>
      </c>
      <c r="E670">
        <f>VALUE(Calorimeter3[[#This Row],[Column1]])</f>
        <v>11.1</v>
      </c>
      <c r="F670" s="70">
        <f t="shared" si="12"/>
        <v>666</v>
      </c>
      <c r="G670">
        <f>VALUE(Calorimeter3[[#This Row],[Column2]])</f>
        <v>15.273132600986401</v>
      </c>
    </row>
    <row r="671" spans="1:7">
      <c r="A671" s="1" t="s">
        <v>1662</v>
      </c>
      <c r="B671" s="1" t="s">
        <v>1334</v>
      </c>
      <c r="C671" s="1" t="s">
        <v>405</v>
      </c>
      <c r="E671">
        <f>VALUE(Calorimeter3[[#This Row],[Column1]])</f>
        <v>11.1166666666666</v>
      </c>
      <c r="F671" s="70">
        <f t="shared" si="12"/>
        <v>666.99999999999602</v>
      </c>
      <c r="G671">
        <f>VALUE(Calorimeter3[[#This Row],[Column2]])</f>
        <v>15.273132600986401</v>
      </c>
    </row>
    <row r="672" spans="1:7">
      <c r="A672" s="1" t="s">
        <v>1663</v>
      </c>
      <c r="B672" s="1" t="s">
        <v>1344</v>
      </c>
      <c r="C672" s="1" t="s">
        <v>405</v>
      </c>
      <c r="E672">
        <f>VALUE(Calorimeter3[[#This Row],[Column1]])</f>
        <v>11.133333333333301</v>
      </c>
      <c r="F672" s="70">
        <f t="shared" si="12"/>
        <v>667.99999999999807</v>
      </c>
      <c r="G672">
        <f>VALUE(Calorimeter3[[#This Row],[Column2]])</f>
        <v>15.302745073069801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AA02-53BB-49B1-A33B-D17378153EF1}">
  <dimension ref="A1:O83"/>
  <sheetViews>
    <sheetView zoomScale="85" zoomScaleNormal="85" workbookViewId="0">
      <selection activeCell="L21" sqref="L21:N21"/>
    </sheetView>
  </sheetViews>
  <sheetFormatPr defaultRowHeight="14.5"/>
  <cols>
    <col min="1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  <c r="E2" t="s">
        <v>139</v>
      </c>
      <c r="F2" t="s">
        <v>491</v>
      </c>
      <c r="G2" s="59" t="s">
        <v>3</v>
      </c>
    </row>
    <row r="3" spans="1:7">
      <c r="A3" s="1" t="s">
        <v>4</v>
      </c>
      <c r="B3" s="1" t="s">
        <v>5</v>
      </c>
      <c r="C3" s="1" t="s">
        <v>5</v>
      </c>
      <c r="E3" t="s">
        <v>579</v>
      </c>
      <c r="F3" t="s">
        <v>128</v>
      </c>
      <c r="G3" s="56" t="s">
        <v>5</v>
      </c>
    </row>
    <row r="4" spans="1:7">
      <c r="A4" s="1" t="s">
        <v>6</v>
      </c>
      <c r="B4" s="1" t="s">
        <v>174</v>
      </c>
      <c r="C4" s="1" t="s">
        <v>802</v>
      </c>
      <c r="E4">
        <f>VALUE(Calorimeter2b[[#This Row],[Column1]])</f>
        <v>0</v>
      </c>
      <c r="F4">
        <f>E4*60</f>
        <v>0</v>
      </c>
      <c r="G4">
        <f>VALUE(Calorimeter2b[[#This Row],[Column2]])</f>
        <v>21.4308067615315</v>
      </c>
    </row>
    <row r="5" spans="1:7">
      <c r="A5" s="1" t="s">
        <v>160</v>
      </c>
      <c r="B5" s="1" t="s">
        <v>424</v>
      </c>
      <c r="C5" s="1" t="s">
        <v>802</v>
      </c>
      <c r="E5">
        <f>VALUE(Calorimeter2b[[#This Row],[Column1]])</f>
        <v>0.16666666666666599</v>
      </c>
      <c r="F5">
        <f t="shared" ref="F5:F52" si="0">E5*60</f>
        <v>9.9999999999999591</v>
      </c>
      <c r="G5">
        <f>VALUE(Calorimeter2b[[#This Row],[Column2]])</f>
        <v>21.319284249159399</v>
      </c>
    </row>
    <row r="6" spans="1:7">
      <c r="A6" s="1" t="s">
        <v>162</v>
      </c>
      <c r="B6" s="1" t="s">
        <v>1147</v>
      </c>
      <c r="C6" s="1" t="s">
        <v>807</v>
      </c>
      <c r="E6">
        <f>VALUE(Calorimeter2b[[#This Row],[Column1]])</f>
        <v>0.33333333333333298</v>
      </c>
      <c r="F6">
        <f t="shared" si="0"/>
        <v>19.999999999999979</v>
      </c>
      <c r="G6">
        <f>VALUE(Calorimeter2b[[#This Row],[Column2]])</f>
        <v>21.375056425888701</v>
      </c>
    </row>
    <row r="7" spans="1:7">
      <c r="A7" s="1" t="s">
        <v>164</v>
      </c>
      <c r="B7" s="1" t="s">
        <v>478</v>
      </c>
      <c r="C7" s="1" t="s">
        <v>802</v>
      </c>
      <c r="E7">
        <f>VALUE(Calorimeter2b[[#This Row],[Column1]])</f>
        <v>0.5</v>
      </c>
      <c r="F7">
        <f t="shared" si="0"/>
        <v>30</v>
      </c>
      <c r="G7">
        <f>VALUE(Calorimeter2b[[#This Row],[Column2]])</f>
        <v>21.3471730789128</v>
      </c>
    </row>
    <row r="8" spans="1:7">
      <c r="A8" s="1" t="s">
        <v>167</v>
      </c>
      <c r="B8" s="1" t="s">
        <v>424</v>
      </c>
      <c r="C8" s="1" t="s">
        <v>800</v>
      </c>
      <c r="E8">
        <f>VALUE(Calorimeter2b[[#This Row],[Column1]])</f>
        <v>0.66666666666666596</v>
      </c>
      <c r="F8">
        <f t="shared" si="0"/>
        <v>39.999999999999957</v>
      </c>
      <c r="G8">
        <f>VALUE(Calorimeter2b[[#This Row],[Column2]])</f>
        <v>21.319284249159399</v>
      </c>
    </row>
    <row r="9" spans="1:7">
      <c r="A9" s="1" t="s">
        <v>170</v>
      </c>
      <c r="B9" s="1" t="s">
        <v>174</v>
      </c>
      <c r="C9" s="1" t="s">
        <v>795</v>
      </c>
      <c r="E9">
        <f>VALUE(Calorimeter2b[[#This Row],[Column1]])</f>
        <v>0.83333333333333304</v>
      </c>
      <c r="F9">
        <f t="shared" si="0"/>
        <v>49.999999999999986</v>
      </c>
      <c r="G9">
        <f>VALUE(Calorimeter2b[[#This Row],[Column2]])</f>
        <v>21.4308067615315</v>
      </c>
    </row>
    <row r="10" spans="1:7">
      <c r="A10" s="1" t="s">
        <v>7</v>
      </c>
      <c r="B10" s="1" t="s">
        <v>478</v>
      </c>
      <c r="C10" s="1" t="s">
        <v>798</v>
      </c>
      <c r="E10">
        <f>VALUE(Calorimeter2b[[#This Row],[Column1]])</f>
        <v>1</v>
      </c>
      <c r="F10">
        <f t="shared" si="0"/>
        <v>60</v>
      </c>
      <c r="G10">
        <f>VALUE(Calorimeter2b[[#This Row],[Column2]])</f>
        <v>21.3471730789128</v>
      </c>
    </row>
    <row r="11" spans="1:7">
      <c r="A11" s="1" t="s">
        <v>173</v>
      </c>
      <c r="B11" s="1" t="s">
        <v>432</v>
      </c>
      <c r="C11" s="1" t="s">
        <v>800</v>
      </c>
      <c r="E11">
        <f>VALUE(Calorimeter2b[[#This Row],[Column1]])</f>
        <v>1.1666666666666601</v>
      </c>
      <c r="F11">
        <f t="shared" si="0"/>
        <v>69.999999999999602</v>
      </c>
      <c r="G11">
        <f>VALUE(Calorimeter2b[[#This Row],[Column2]])</f>
        <v>21.291389914082998</v>
      </c>
    </row>
    <row r="12" spans="1:7">
      <c r="A12" s="1" t="s">
        <v>176</v>
      </c>
      <c r="B12" s="1" t="s">
        <v>495</v>
      </c>
      <c r="C12" s="1" t="s">
        <v>798</v>
      </c>
      <c r="E12">
        <f>VALUE(Calorimeter2b[[#This Row],[Column1]])</f>
        <v>1.3333333333333299</v>
      </c>
      <c r="F12">
        <f t="shared" si="0"/>
        <v>79.999999999999801</v>
      </c>
      <c r="G12">
        <f>VALUE(Calorimeter2b[[#This Row],[Column2]])</f>
        <v>23.672425324360599</v>
      </c>
    </row>
    <row r="13" spans="1:7">
      <c r="A13" s="1" t="s">
        <v>178</v>
      </c>
      <c r="B13" s="1" t="s">
        <v>757</v>
      </c>
      <c r="C13" s="1" t="s">
        <v>800</v>
      </c>
      <c r="E13">
        <f>VALUE(Calorimeter2b[[#This Row],[Column1]])</f>
        <v>1.5</v>
      </c>
      <c r="F13">
        <f t="shared" si="0"/>
        <v>90</v>
      </c>
      <c r="G13">
        <f>VALUE(Calorimeter2b[[#This Row],[Column2]])</f>
        <v>26.0260730748589</v>
      </c>
    </row>
    <row r="14" spans="1:7">
      <c r="A14" s="1" t="s">
        <v>180</v>
      </c>
      <c r="B14" s="1" t="s">
        <v>1148</v>
      </c>
      <c r="C14" s="1" t="s">
        <v>751</v>
      </c>
      <c r="E14">
        <f>VALUE(Calorimeter2b[[#This Row],[Column1]])</f>
        <v>1.6666666666666601</v>
      </c>
      <c r="F14">
        <f t="shared" si="0"/>
        <v>99.999999999999602</v>
      </c>
      <c r="G14">
        <f>VALUE(Calorimeter2b[[#This Row],[Column2]])</f>
        <v>27.631418508824499</v>
      </c>
    </row>
    <row r="15" spans="1:7">
      <c r="A15" s="1" t="s">
        <v>182</v>
      </c>
      <c r="B15" s="1" t="s">
        <v>1149</v>
      </c>
      <c r="C15" s="1" t="s">
        <v>747</v>
      </c>
      <c r="E15">
        <f>VALUE(Calorimeter2b[[#This Row],[Column1]])</f>
        <v>1.8333333333333299</v>
      </c>
      <c r="F15">
        <f t="shared" si="0"/>
        <v>109.9999999999998</v>
      </c>
      <c r="G15">
        <f>VALUE(Calorimeter2b[[#This Row],[Column2]])</f>
        <v>28.066053615621101</v>
      </c>
    </row>
    <row r="16" spans="1:7">
      <c r="A16" s="1" t="s">
        <v>10</v>
      </c>
      <c r="B16" s="1" t="s">
        <v>609</v>
      </c>
      <c r="C16" s="1" t="s">
        <v>751</v>
      </c>
      <c r="E16">
        <f>VALUE(Calorimeter2b[[#This Row],[Column1]])</f>
        <v>2</v>
      </c>
      <c r="F16">
        <f t="shared" si="0"/>
        <v>120</v>
      </c>
      <c r="G16">
        <f>VALUE(Calorimeter2b[[#This Row],[Column2]])</f>
        <v>27.957413012357499</v>
      </c>
    </row>
    <row r="17" spans="1:15">
      <c r="A17" s="1" t="s">
        <v>183</v>
      </c>
      <c r="B17" s="1" t="s">
        <v>229</v>
      </c>
      <c r="C17" s="1" t="s">
        <v>795</v>
      </c>
      <c r="E17">
        <f>VALUE(Calorimeter2b[[#This Row],[Column1]])</f>
        <v>2.1666666666666599</v>
      </c>
      <c r="F17">
        <f t="shared" si="0"/>
        <v>129.9999999999996</v>
      </c>
      <c r="G17">
        <f>VALUE(Calorimeter2b[[#This Row],[Column2]])</f>
        <v>27.794430473675199</v>
      </c>
    </row>
    <row r="18" spans="1:15">
      <c r="A18" s="1" t="s">
        <v>186</v>
      </c>
      <c r="B18" s="1" t="s">
        <v>1150</v>
      </c>
      <c r="C18" s="1" t="s">
        <v>751</v>
      </c>
      <c r="E18">
        <f>VALUE(Calorimeter2b[[#This Row],[Column1]])</f>
        <v>2.3333333333333299</v>
      </c>
      <c r="F18">
        <f t="shared" si="0"/>
        <v>139.9999999999998</v>
      </c>
      <c r="G18">
        <f>VALUE(Calorimeter2b[[#This Row],[Column2]])</f>
        <v>27.740096614435799</v>
      </c>
      <c r="I18" t="s">
        <v>1127</v>
      </c>
      <c r="J18" s="5">
        <f>G8</f>
        <v>21.319284249159399</v>
      </c>
      <c r="K18" t="s">
        <v>5</v>
      </c>
      <c r="M18" t="s">
        <v>1130</v>
      </c>
      <c r="N18">
        <v>124.3</v>
      </c>
      <c r="O18" t="s">
        <v>45</v>
      </c>
    </row>
    <row r="19" spans="1:15">
      <c r="A19" s="1" t="s">
        <v>188</v>
      </c>
      <c r="B19" s="1" t="s">
        <v>511</v>
      </c>
      <c r="C19" s="1" t="s">
        <v>751</v>
      </c>
      <c r="E19">
        <f>VALUE(Calorimeter2b[[#This Row],[Column1]])</f>
        <v>2.5</v>
      </c>
      <c r="F19">
        <f t="shared" si="0"/>
        <v>150</v>
      </c>
      <c r="G19">
        <f>VALUE(Calorimeter2b[[#This Row],[Column2]])</f>
        <v>27.767263961777498</v>
      </c>
      <c r="I19" t="s">
        <v>1128</v>
      </c>
      <c r="J19" s="5">
        <f>G15</f>
        <v>28.066053615621101</v>
      </c>
      <c r="K19" t="s">
        <v>5</v>
      </c>
      <c r="M19" t="s">
        <v>1129</v>
      </c>
      <c r="N19">
        <v>65.099999999999994</v>
      </c>
      <c r="O19" t="s">
        <v>45</v>
      </c>
    </row>
    <row r="20" spans="1:15">
      <c r="A20" s="1" t="s">
        <v>190</v>
      </c>
      <c r="B20" s="1" t="s">
        <v>511</v>
      </c>
      <c r="C20" s="1" t="s">
        <v>747</v>
      </c>
      <c r="E20">
        <f>VALUE(Calorimeter2b[[#This Row],[Column1]])</f>
        <v>2.6666666666666599</v>
      </c>
      <c r="F20">
        <f t="shared" si="0"/>
        <v>159.9999999999996</v>
      </c>
      <c r="G20">
        <f>VALUE(Calorimeter2b[[#This Row],[Column2]])</f>
        <v>27.767263961777498</v>
      </c>
      <c r="I20" t="s">
        <v>1141</v>
      </c>
      <c r="J20" s="5">
        <f>J19-J18</f>
        <v>6.7467693664617023</v>
      </c>
      <c r="K20" t="s">
        <v>5</v>
      </c>
      <c r="L20" t="s">
        <v>1137</v>
      </c>
      <c r="M20">
        <v>87</v>
      </c>
      <c r="N20" t="s">
        <v>1138</v>
      </c>
    </row>
    <row r="21" spans="1:15">
      <c r="A21" s="1" t="s">
        <v>192</v>
      </c>
      <c r="B21" s="1" t="s">
        <v>1150</v>
      </c>
      <c r="C21" s="1" t="s">
        <v>8</v>
      </c>
      <c r="E21">
        <f>VALUE(Calorimeter2b[[#This Row],[Column1]])</f>
        <v>2.8333333333333299</v>
      </c>
      <c r="F21">
        <f t="shared" si="0"/>
        <v>169.9999999999998</v>
      </c>
      <c r="G21">
        <f>VALUE(Calorimeter2b[[#This Row],[Column2]])</f>
        <v>27.740096614435799</v>
      </c>
      <c r="I21" t="s">
        <v>1131</v>
      </c>
      <c r="J21">
        <v>97</v>
      </c>
      <c r="K21" t="s">
        <v>5</v>
      </c>
      <c r="L21" t="s">
        <v>1135</v>
      </c>
      <c r="M21">
        <v>4186</v>
      </c>
      <c r="N21" t="s">
        <v>1136</v>
      </c>
    </row>
    <row r="22" spans="1:15">
      <c r="A22" s="1" t="s">
        <v>11</v>
      </c>
      <c r="B22" s="1" t="s">
        <v>612</v>
      </c>
      <c r="C22" s="1" t="s">
        <v>751</v>
      </c>
      <c r="E22">
        <f>VALUE(Calorimeter2b[[#This Row],[Column1]])</f>
        <v>3</v>
      </c>
      <c r="F22">
        <f t="shared" si="0"/>
        <v>180</v>
      </c>
      <c r="G22">
        <f>VALUE(Calorimeter2b[[#This Row],[Column2]])</f>
        <v>27.848761063431201</v>
      </c>
      <c r="I22" t="s">
        <v>1142</v>
      </c>
      <c r="J22" s="5">
        <f>J21-J19</f>
        <v>68.933946384378899</v>
      </c>
      <c r="K22" t="s">
        <v>5</v>
      </c>
    </row>
    <row r="23" spans="1:15">
      <c r="A23" s="1" t="s">
        <v>195</v>
      </c>
      <c r="B23" s="1" t="s">
        <v>1150</v>
      </c>
      <c r="C23" s="1" t="s">
        <v>747</v>
      </c>
      <c r="E23">
        <f>VALUE(Calorimeter2b[[#This Row],[Column1]])</f>
        <v>3.1666666666666599</v>
      </c>
      <c r="F23">
        <f t="shared" si="0"/>
        <v>189.9999999999996</v>
      </c>
      <c r="G23">
        <f>VALUE(Calorimeter2b[[#This Row],[Column2]])</f>
        <v>27.740096614435799</v>
      </c>
    </row>
    <row r="24" spans="1:15">
      <c r="A24" s="1" t="s">
        <v>197</v>
      </c>
      <c r="B24" s="1" t="s">
        <v>511</v>
      </c>
      <c r="C24" s="1" t="s">
        <v>747</v>
      </c>
      <c r="E24">
        <f>VALUE(Calorimeter2b[[#This Row],[Column1]])</f>
        <v>3.3333333333333299</v>
      </c>
      <c r="F24">
        <f t="shared" si="0"/>
        <v>199.9999999999998</v>
      </c>
      <c r="G24">
        <f>VALUE(Calorimeter2b[[#This Row],[Column2]])</f>
        <v>27.767263961777498</v>
      </c>
    </row>
    <row r="25" spans="1:15">
      <c r="A25" s="1" t="s">
        <v>200</v>
      </c>
      <c r="B25" s="1" t="s">
        <v>621</v>
      </c>
      <c r="C25" s="1" t="s">
        <v>798</v>
      </c>
      <c r="E25">
        <f>VALUE(Calorimeter2b[[#This Row],[Column1]])</f>
        <v>3.5</v>
      </c>
      <c r="F25">
        <f t="shared" si="0"/>
        <v>210</v>
      </c>
      <c r="G25">
        <f>VALUE(Calorimeter2b[[#This Row],[Column2]])</f>
        <v>27.712928413566502</v>
      </c>
    </row>
    <row r="26" spans="1:15">
      <c r="A26" s="1" t="s">
        <v>202</v>
      </c>
      <c r="B26" s="1" t="s">
        <v>621</v>
      </c>
      <c r="C26" s="1" t="s">
        <v>8</v>
      </c>
      <c r="E26">
        <f>VALUE(Calorimeter2b[[#This Row],[Column1]])</f>
        <v>3.6666666666666599</v>
      </c>
      <c r="F26">
        <f t="shared" si="0"/>
        <v>219.9999999999996</v>
      </c>
      <c r="G26">
        <f>VALUE(Calorimeter2b[[#This Row],[Column2]])</f>
        <v>27.712928413566502</v>
      </c>
      <c r="I26" s="6" t="s">
        <v>1132</v>
      </c>
      <c r="L26" s="6" t="s">
        <v>1143</v>
      </c>
    </row>
    <row r="27" spans="1:15">
      <c r="A27" s="1" t="s">
        <v>204</v>
      </c>
      <c r="B27" s="1" t="s">
        <v>227</v>
      </c>
      <c r="C27" s="1" t="s">
        <v>798</v>
      </c>
      <c r="E27">
        <f>VALUE(Calorimeter2b[[#This Row],[Column1]])</f>
        <v>3.8333333333333299</v>
      </c>
      <c r="F27">
        <f t="shared" si="0"/>
        <v>229.9999999999998</v>
      </c>
      <c r="G27">
        <f>VALUE(Calorimeter2b[[#This Row],[Column2]])</f>
        <v>27.658589378866399</v>
      </c>
      <c r="I27" t="s">
        <v>1133</v>
      </c>
      <c r="J27" s="14">
        <f>N18/1000*M21*J20</f>
        <v>3510.4776874034796</v>
      </c>
      <c r="K27" t="s">
        <v>1139</v>
      </c>
      <c r="L27" t="s">
        <v>1144</v>
      </c>
      <c r="M27" s="14">
        <f>J29/(N19/1000*J22)</f>
        <v>913.05969890480083</v>
      </c>
      <c r="N27" t="s">
        <v>1136</v>
      </c>
    </row>
    <row r="28" spans="1:15">
      <c r="A28" s="1" t="s">
        <v>13</v>
      </c>
      <c r="B28" s="1" t="s">
        <v>227</v>
      </c>
      <c r="C28" s="1" t="s">
        <v>798</v>
      </c>
      <c r="E28">
        <f>VALUE(Calorimeter2b[[#This Row],[Column1]])</f>
        <v>4</v>
      </c>
      <c r="F28">
        <f t="shared" si="0"/>
        <v>240</v>
      </c>
      <c r="G28">
        <f>VALUE(Calorimeter2b[[#This Row],[Column2]])</f>
        <v>27.658589378866399</v>
      </c>
      <c r="I28" t="s">
        <v>1134</v>
      </c>
      <c r="J28" s="14">
        <f>M20*J20</f>
        <v>586.96893488216813</v>
      </c>
      <c r="K28" t="s">
        <v>1139</v>
      </c>
      <c r="L28" t="s">
        <v>1145</v>
      </c>
      <c r="M28">
        <v>895</v>
      </c>
      <c r="N28" t="s">
        <v>1136</v>
      </c>
    </row>
    <row r="29" spans="1:15" ht="15" thickBot="1">
      <c r="A29" s="1" t="s">
        <v>207</v>
      </c>
      <c r="B29" s="1" t="s">
        <v>624</v>
      </c>
      <c r="C29" s="1" t="s">
        <v>798</v>
      </c>
      <c r="E29">
        <f>VALUE(Calorimeter2b[[#This Row],[Column1]])</f>
        <v>4.1666666666666599</v>
      </c>
      <c r="F29">
        <f t="shared" si="0"/>
        <v>249.9999999999996</v>
      </c>
      <c r="G29">
        <f>VALUE(Calorimeter2b[[#This Row],[Column2]])</f>
        <v>27.685759341077102</v>
      </c>
      <c r="I29" t="s">
        <v>1140</v>
      </c>
      <c r="J29" s="137">
        <f>SUM(J27:J28)</f>
        <v>4097.4466222856481</v>
      </c>
      <c r="K29" t="s">
        <v>1139</v>
      </c>
      <c r="L29" t="s">
        <v>1146</v>
      </c>
      <c r="M29" s="138">
        <f>(M28-M27)/M28</f>
        <v>-2.0178434530503716E-2</v>
      </c>
    </row>
    <row r="30" spans="1:15" ht="15" thickTop="1">
      <c r="A30" s="1" t="s">
        <v>209</v>
      </c>
      <c r="B30" s="1" t="s">
        <v>631</v>
      </c>
      <c r="C30" s="1" t="s">
        <v>795</v>
      </c>
      <c r="E30">
        <f>VALUE(Calorimeter2b[[#This Row],[Column1]])</f>
        <v>4.3333333333333304</v>
      </c>
      <c r="F30">
        <f t="shared" si="0"/>
        <v>259.99999999999983</v>
      </c>
      <c r="G30">
        <f>VALUE(Calorimeter2b[[#This Row],[Column2]])</f>
        <v>27.577073972762602</v>
      </c>
    </row>
    <row r="31" spans="1:15">
      <c r="A31" s="1" t="s">
        <v>211</v>
      </c>
      <c r="B31" s="1" t="s">
        <v>624</v>
      </c>
      <c r="C31" s="1" t="s">
        <v>8</v>
      </c>
      <c r="E31">
        <f>VALUE(Calorimeter2b[[#This Row],[Column1]])</f>
        <v>4.5</v>
      </c>
      <c r="F31">
        <f t="shared" si="0"/>
        <v>270</v>
      </c>
      <c r="G31">
        <f>VALUE(Calorimeter2b[[#This Row],[Column2]])</f>
        <v>27.685759341077102</v>
      </c>
    </row>
    <row r="32" spans="1:15">
      <c r="A32" s="1" t="s">
        <v>214</v>
      </c>
      <c r="B32" s="1" t="s">
        <v>1148</v>
      </c>
      <c r="C32" s="1" t="s">
        <v>8</v>
      </c>
      <c r="E32">
        <f>VALUE(Calorimeter2b[[#This Row],[Column1]])</f>
        <v>4.6666666666666599</v>
      </c>
      <c r="F32">
        <f t="shared" si="0"/>
        <v>279.9999999999996</v>
      </c>
      <c r="G32">
        <f>VALUE(Calorimeter2b[[#This Row],[Column2]])</f>
        <v>27.631418508824499</v>
      </c>
      <c r="I32" t="s">
        <v>1154</v>
      </c>
      <c r="J32" t="s">
        <v>1155</v>
      </c>
      <c r="K32" t="s">
        <v>1156</v>
      </c>
    </row>
    <row r="33" spans="1:11">
      <c r="A33" s="1" t="s">
        <v>216</v>
      </c>
      <c r="B33" s="1" t="s">
        <v>1151</v>
      </c>
      <c r="C33" s="1" t="s">
        <v>795</v>
      </c>
      <c r="E33">
        <f>VALUE(Calorimeter2b[[#This Row],[Column1]])</f>
        <v>4.8333333333333304</v>
      </c>
      <c r="F33">
        <f t="shared" si="0"/>
        <v>289.99999999999983</v>
      </c>
      <c r="G33">
        <f>VALUE(Calorimeter2b[[#This Row],[Column2]])</f>
        <v>27.549900270477899</v>
      </c>
      <c r="J33" t="s">
        <v>45</v>
      </c>
      <c r="K33" t="s">
        <v>45</v>
      </c>
    </row>
    <row r="34" spans="1:11">
      <c r="A34" s="1" t="s">
        <v>14</v>
      </c>
      <c r="B34" s="1" t="s">
        <v>227</v>
      </c>
      <c r="C34" s="1" t="s">
        <v>795</v>
      </c>
      <c r="E34">
        <f>VALUE(Calorimeter2b[[#This Row],[Column1]])</f>
        <v>5</v>
      </c>
      <c r="F34">
        <f t="shared" si="0"/>
        <v>300</v>
      </c>
      <c r="G34">
        <f>VALUE(Calorimeter2b[[#This Row],[Column2]])</f>
        <v>27.658589378866399</v>
      </c>
      <c r="I34">
        <v>1</v>
      </c>
      <c r="J34">
        <v>65.099999999999994</v>
      </c>
    </row>
    <row r="35" spans="1:11">
      <c r="A35" s="1" t="s">
        <v>220</v>
      </c>
      <c r="B35" s="1" t="s">
        <v>631</v>
      </c>
      <c r="C35" s="1" t="s">
        <v>800</v>
      </c>
      <c r="E35">
        <f>VALUE(Calorimeter2b[[#This Row],[Column1]])</f>
        <v>5.1666666666666599</v>
      </c>
      <c r="F35">
        <f t="shared" si="0"/>
        <v>309.9999999999996</v>
      </c>
      <c r="G35">
        <f>VALUE(Calorimeter2b[[#This Row],[Column2]])</f>
        <v>27.577073972762602</v>
      </c>
      <c r="I35">
        <v>2</v>
      </c>
      <c r="J35">
        <v>65.099999999999994</v>
      </c>
    </row>
    <row r="36" spans="1:11">
      <c r="A36" s="1" t="s">
        <v>222</v>
      </c>
      <c r="B36" s="1" t="s">
        <v>1152</v>
      </c>
      <c r="C36" s="1" t="s">
        <v>8</v>
      </c>
      <c r="E36">
        <f>VALUE(Calorimeter2b[[#This Row],[Column1]])</f>
        <v>5.3333333333333304</v>
      </c>
      <c r="F36">
        <f t="shared" si="0"/>
        <v>319.99999999999983</v>
      </c>
      <c r="G36">
        <f>VALUE(Calorimeter2b[[#This Row],[Column2]])</f>
        <v>27.604246712832499</v>
      </c>
    </row>
    <row r="37" spans="1:11">
      <c r="A37" s="1" t="s">
        <v>224</v>
      </c>
      <c r="B37" s="1" t="s">
        <v>631</v>
      </c>
      <c r="C37" s="1" t="s">
        <v>798</v>
      </c>
      <c r="E37">
        <f>VALUE(Calorimeter2b[[#This Row],[Column1]])</f>
        <v>5.5</v>
      </c>
      <c r="F37">
        <f t="shared" si="0"/>
        <v>330</v>
      </c>
      <c r="G37">
        <f>VALUE(Calorimeter2b[[#This Row],[Column2]])</f>
        <v>27.577073972762602</v>
      </c>
    </row>
    <row r="38" spans="1:11">
      <c r="A38" s="1" t="s">
        <v>226</v>
      </c>
      <c r="B38" s="1" t="s">
        <v>1151</v>
      </c>
      <c r="C38" s="1" t="s">
        <v>798</v>
      </c>
      <c r="E38">
        <f>VALUE(Calorimeter2b[[#This Row],[Column1]])</f>
        <v>5.6666666666666599</v>
      </c>
      <c r="F38">
        <f t="shared" si="0"/>
        <v>339.9999999999996</v>
      </c>
      <c r="G38">
        <f>VALUE(Calorimeter2b[[#This Row],[Column2]])</f>
        <v>27.549900270477899</v>
      </c>
    </row>
    <row r="39" spans="1:11">
      <c r="A39" s="1" t="s">
        <v>228</v>
      </c>
      <c r="B39" s="1" t="s">
        <v>510</v>
      </c>
      <c r="C39" s="1" t="s">
        <v>795</v>
      </c>
      <c r="E39">
        <f>VALUE(Calorimeter2b[[#This Row],[Column1]])</f>
        <v>5.8333333333333304</v>
      </c>
      <c r="F39">
        <f t="shared" si="0"/>
        <v>349.99999999999983</v>
      </c>
      <c r="G39">
        <f>VALUE(Calorimeter2b[[#This Row],[Column2]])</f>
        <v>27.522725587832301</v>
      </c>
    </row>
    <row r="40" spans="1:11">
      <c r="A40" s="1" t="s">
        <v>16</v>
      </c>
      <c r="B40" s="1" t="s">
        <v>631</v>
      </c>
      <c r="C40" s="1" t="s">
        <v>795</v>
      </c>
      <c r="E40">
        <f>VALUE(Calorimeter2b[[#This Row],[Column1]])</f>
        <v>6</v>
      </c>
      <c r="F40">
        <f t="shared" si="0"/>
        <v>360</v>
      </c>
      <c r="G40">
        <f>VALUE(Calorimeter2b[[#This Row],[Column2]])</f>
        <v>27.577073972762602</v>
      </c>
    </row>
    <row r="41" spans="1:11">
      <c r="A41" s="1" t="s">
        <v>230</v>
      </c>
      <c r="B41" s="1" t="s">
        <v>510</v>
      </c>
      <c r="C41" s="1" t="s">
        <v>800</v>
      </c>
      <c r="E41">
        <f>VALUE(Calorimeter2b[[#This Row],[Column1]])</f>
        <v>6.1666666666666599</v>
      </c>
      <c r="F41">
        <f t="shared" si="0"/>
        <v>369.9999999999996</v>
      </c>
      <c r="G41">
        <f>VALUE(Calorimeter2b[[#This Row],[Column2]])</f>
        <v>27.522725587832301</v>
      </c>
    </row>
    <row r="42" spans="1:11">
      <c r="A42" s="1" t="s">
        <v>232</v>
      </c>
      <c r="B42" s="1" t="s">
        <v>635</v>
      </c>
      <c r="C42" s="1" t="s">
        <v>795</v>
      </c>
      <c r="E42">
        <f>VALUE(Calorimeter2b[[#This Row],[Column1]])</f>
        <v>6.3333333333333304</v>
      </c>
      <c r="F42">
        <f t="shared" si="0"/>
        <v>379.99999999999983</v>
      </c>
      <c r="G42">
        <f>VALUE(Calorimeter2b[[#This Row],[Column2]])</f>
        <v>27.495549906670799</v>
      </c>
    </row>
    <row r="43" spans="1:11">
      <c r="A43" s="1" t="s">
        <v>234</v>
      </c>
      <c r="B43" s="1" t="s">
        <v>635</v>
      </c>
      <c r="C43" s="1" t="s">
        <v>798</v>
      </c>
      <c r="E43">
        <f>VALUE(Calorimeter2b[[#This Row],[Column1]])</f>
        <v>6.5</v>
      </c>
      <c r="F43">
        <f t="shared" si="0"/>
        <v>390</v>
      </c>
      <c r="G43">
        <f>VALUE(Calorimeter2b[[#This Row],[Column2]])</f>
        <v>27.495549906670799</v>
      </c>
    </row>
    <row r="44" spans="1:11">
      <c r="A44" s="1" t="s">
        <v>236</v>
      </c>
      <c r="B44" s="1" t="s">
        <v>510</v>
      </c>
      <c r="C44" s="1" t="s">
        <v>798</v>
      </c>
      <c r="E44">
        <f>VALUE(Calorimeter2b[[#This Row],[Column1]])</f>
        <v>6.6666666666666599</v>
      </c>
      <c r="F44">
        <f t="shared" si="0"/>
        <v>399.9999999999996</v>
      </c>
      <c r="G44">
        <f>VALUE(Calorimeter2b[[#This Row],[Column2]])</f>
        <v>27.522725587832301</v>
      </c>
    </row>
    <row r="45" spans="1:11">
      <c r="A45" s="1" t="s">
        <v>238</v>
      </c>
      <c r="B45" s="1" t="s">
        <v>635</v>
      </c>
      <c r="C45" s="1" t="s">
        <v>795</v>
      </c>
      <c r="E45">
        <f>VALUE(Calorimeter2b[[#This Row],[Column1]])</f>
        <v>6.8333333333333304</v>
      </c>
      <c r="F45">
        <f t="shared" si="0"/>
        <v>409.99999999999983</v>
      </c>
      <c r="G45">
        <f>VALUE(Calorimeter2b[[#This Row],[Column2]])</f>
        <v>27.495549906670799</v>
      </c>
    </row>
    <row r="46" spans="1:11">
      <c r="A46" s="1" t="s">
        <v>18</v>
      </c>
      <c r="B46" s="1" t="s">
        <v>631</v>
      </c>
      <c r="C46" s="1" t="s">
        <v>807</v>
      </c>
      <c r="E46">
        <f>VALUE(Calorimeter2b[[#This Row],[Column1]])</f>
        <v>7</v>
      </c>
      <c r="F46">
        <f t="shared" si="0"/>
        <v>420</v>
      </c>
      <c r="G46">
        <f>VALUE(Calorimeter2b[[#This Row],[Column2]])</f>
        <v>27.577073972762602</v>
      </c>
    </row>
    <row r="47" spans="1:11">
      <c r="A47" s="1" t="s">
        <v>241</v>
      </c>
      <c r="B47" s="1" t="s">
        <v>635</v>
      </c>
      <c r="C47" s="1" t="s">
        <v>800</v>
      </c>
      <c r="E47">
        <f>VALUE(Calorimeter2b[[#This Row],[Column1]])</f>
        <v>7.1666666666666599</v>
      </c>
      <c r="F47">
        <f t="shared" si="0"/>
        <v>429.9999999999996</v>
      </c>
      <c r="G47">
        <f>VALUE(Calorimeter2b[[#This Row],[Column2]])</f>
        <v>27.495549906670799</v>
      </c>
    </row>
    <row r="48" spans="1:11">
      <c r="A48" s="1" t="s">
        <v>243</v>
      </c>
      <c r="B48" s="1" t="s">
        <v>1151</v>
      </c>
      <c r="C48" s="1" t="s">
        <v>800</v>
      </c>
      <c r="E48">
        <f>VALUE(Calorimeter2b[[#This Row],[Column1]])</f>
        <v>7.3333333333333304</v>
      </c>
      <c r="F48">
        <f t="shared" si="0"/>
        <v>439.99999999999983</v>
      </c>
      <c r="G48">
        <f>VALUE(Calorimeter2b[[#This Row],[Column2]])</f>
        <v>27.549900270477899</v>
      </c>
    </row>
    <row r="49" spans="1:7">
      <c r="A49" s="1" t="s">
        <v>245</v>
      </c>
      <c r="B49" s="1" t="s">
        <v>1151</v>
      </c>
      <c r="C49" s="1" t="s">
        <v>798</v>
      </c>
      <c r="E49">
        <f>VALUE(Calorimeter2b[[#This Row],[Column1]])</f>
        <v>7.5</v>
      </c>
      <c r="F49">
        <f t="shared" si="0"/>
        <v>450</v>
      </c>
      <c r="G49">
        <f>VALUE(Calorimeter2b[[#This Row],[Column2]])</f>
        <v>27.549900270477899</v>
      </c>
    </row>
    <row r="50" spans="1:7">
      <c r="A50" s="1" t="s">
        <v>247</v>
      </c>
      <c r="B50" s="1" t="s">
        <v>645</v>
      </c>
      <c r="C50" s="1" t="s">
        <v>802</v>
      </c>
      <c r="E50">
        <f>VALUE(Calorimeter2b[[#This Row],[Column1]])</f>
        <v>7.6666666666666599</v>
      </c>
      <c r="F50">
        <f t="shared" si="0"/>
        <v>459.9999999999996</v>
      </c>
      <c r="G50">
        <f>VALUE(Calorimeter2b[[#This Row],[Column2]])</f>
        <v>27.386836833434099</v>
      </c>
    </row>
    <row r="51" spans="1:7">
      <c r="A51" s="1" t="s">
        <v>249</v>
      </c>
      <c r="B51" s="1" t="s">
        <v>225</v>
      </c>
      <c r="C51" s="1" t="s">
        <v>802</v>
      </c>
      <c r="F51">
        <f t="shared" si="0"/>
        <v>0</v>
      </c>
    </row>
    <row r="52" spans="1:7">
      <c r="A52" s="1" t="s">
        <v>19</v>
      </c>
      <c r="B52" s="1" t="s">
        <v>400</v>
      </c>
      <c r="C52" s="1" t="s">
        <v>800</v>
      </c>
      <c r="F52">
        <f t="shared" si="0"/>
        <v>0</v>
      </c>
    </row>
    <row r="53" spans="1:7">
      <c r="A53" s="1" t="s">
        <v>252</v>
      </c>
      <c r="B53" s="1" t="s">
        <v>643</v>
      </c>
      <c r="C53" s="1" t="s">
        <v>795</v>
      </c>
    </row>
    <row r="54" spans="1:7">
      <c r="A54" s="1" t="s">
        <v>254</v>
      </c>
      <c r="B54" s="1" t="s">
        <v>400</v>
      </c>
      <c r="C54" s="1" t="s">
        <v>800</v>
      </c>
    </row>
    <row r="55" spans="1:7">
      <c r="A55" s="1" t="s">
        <v>256</v>
      </c>
      <c r="B55" s="1" t="s">
        <v>645</v>
      </c>
      <c r="C55" s="1" t="s">
        <v>800</v>
      </c>
    </row>
    <row r="56" spans="1:7">
      <c r="A56" s="1" t="s">
        <v>258</v>
      </c>
      <c r="B56" s="1" t="s">
        <v>225</v>
      </c>
      <c r="C56" s="1" t="s">
        <v>800</v>
      </c>
    </row>
    <row r="57" spans="1:7">
      <c r="A57" s="1" t="s">
        <v>260</v>
      </c>
      <c r="B57" s="1" t="s">
        <v>645</v>
      </c>
      <c r="C57" s="1" t="s">
        <v>807</v>
      </c>
    </row>
    <row r="58" spans="1:7">
      <c r="A58" s="1" t="s">
        <v>20</v>
      </c>
      <c r="B58" s="1" t="s">
        <v>643</v>
      </c>
      <c r="C58" s="1" t="s">
        <v>802</v>
      </c>
    </row>
    <row r="59" spans="1:7">
      <c r="A59" s="1" t="s">
        <v>263</v>
      </c>
      <c r="B59" s="1" t="s">
        <v>1153</v>
      </c>
      <c r="C59" s="1" t="s">
        <v>808</v>
      </c>
    </row>
    <row r="60" spans="1:7">
      <c r="A60" s="1" t="s">
        <v>265</v>
      </c>
      <c r="B60" s="1" t="s">
        <v>645</v>
      </c>
      <c r="C60" s="1" t="s">
        <v>808</v>
      </c>
    </row>
    <row r="61" spans="1:7">
      <c r="A61" s="1" t="s">
        <v>267</v>
      </c>
      <c r="B61" s="1" t="s">
        <v>1153</v>
      </c>
      <c r="C61" s="1" t="s">
        <v>808</v>
      </c>
    </row>
    <row r="62" spans="1:7">
      <c r="A62" s="1" t="s">
        <v>269</v>
      </c>
      <c r="B62" s="1" t="s">
        <v>225</v>
      </c>
      <c r="C62" s="1" t="s">
        <v>802</v>
      </c>
    </row>
    <row r="63" spans="1:7">
      <c r="A63" s="1" t="s">
        <v>271</v>
      </c>
      <c r="B63" s="1" t="s">
        <v>643</v>
      </c>
      <c r="C63" s="1" t="s">
        <v>808</v>
      </c>
    </row>
    <row r="64" spans="1:7">
      <c r="A64" s="1" t="s">
        <v>21</v>
      </c>
      <c r="B64" s="1" t="s">
        <v>225</v>
      </c>
      <c r="C64" s="1" t="s">
        <v>807</v>
      </c>
    </row>
    <row r="65" spans="1:3">
      <c r="A65" s="1" t="s">
        <v>274</v>
      </c>
      <c r="B65" s="1" t="s">
        <v>645</v>
      </c>
      <c r="C65" s="1" t="s">
        <v>807</v>
      </c>
    </row>
    <row r="66" spans="1:3">
      <c r="A66" s="1" t="s">
        <v>276</v>
      </c>
      <c r="B66" s="1" t="s">
        <v>1153</v>
      </c>
      <c r="C66" s="1" t="s">
        <v>181</v>
      </c>
    </row>
    <row r="67" spans="1:3">
      <c r="A67" s="1" t="s">
        <v>278</v>
      </c>
      <c r="B67" s="1" t="s">
        <v>643</v>
      </c>
      <c r="C67" s="1" t="s">
        <v>807</v>
      </c>
    </row>
    <row r="68" spans="1:3">
      <c r="A68" s="1" t="s">
        <v>279</v>
      </c>
      <c r="B68" s="1" t="s">
        <v>643</v>
      </c>
      <c r="C68" s="1" t="s">
        <v>800</v>
      </c>
    </row>
    <row r="69" spans="1:3">
      <c r="A69" s="1" t="s">
        <v>281</v>
      </c>
      <c r="B69" s="1" t="s">
        <v>1153</v>
      </c>
      <c r="C69" s="1" t="s">
        <v>802</v>
      </c>
    </row>
    <row r="70" spans="1:3">
      <c r="A70" s="1" t="s">
        <v>23</v>
      </c>
      <c r="B70" s="1" t="s">
        <v>650</v>
      </c>
      <c r="C70" s="1" t="s">
        <v>807</v>
      </c>
    </row>
    <row r="71" spans="1:3">
      <c r="A71" s="1" t="s">
        <v>285</v>
      </c>
      <c r="B71" s="1" t="s">
        <v>652</v>
      </c>
      <c r="C71" s="1" t="s">
        <v>802</v>
      </c>
    </row>
    <row r="72" spans="1:3">
      <c r="A72" s="1" t="s">
        <v>286</v>
      </c>
      <c r="B72" s="1" t="s">
        <v>456</v>
      </c>
      <c r="C72" s="1" t="s">
        <v>802</v>
      </c>
    </row>
    <row r="73" spans="1:3">
      <c r="A73" s="1" t="s">
        <v>287</v>
      </c>
      <c r="B73" s="1" t="s">
        <v>650</v>
      </c>
      <c r="C73" s="1" t="s">
        <v>807</v>
      </c>
    </row>
    <row r="74" spans="1:3">
      <c r="A74" s="1" t="s">
        <v>288</v>
      </c>
      <c r="B74" s="1" t="s">
        <v>650</v>
      </c>
      <c r="C74" s="1" t="s">
        <v>800</v>
      </c>
    </row>
    <row r="75" spans="1:3">
      <c r="A75" s="1" t="s">
        <v>290</v>
      </c>
      <c r="B75" s="1" t="s">
        <v>652</v>
      </c>
      <c r="C75" s="1" t="s">
        <v>800</v>
      </c>
    </row>
    <row r="76" spans="1:3">
      <c r="A76" s="1" t="s">
        <v>28</v>
      </c>
      <c r="B76" s="1" t="s">
        <v>456</v>
      </c>
      <c r="C76" s="1" t="s">
        <v>808</v>
      </c>
    </row>
    <row r="77" spans="1:3">
      <c r="A77" s="1" t="s">
        <v>291</v>
      </c>
      <c r="B77" s="1" t="s">
        <v>650</v>
      </c>
      <c r="C77" s="1" t="s">
        <v>808</v>
      </c>
    </row>
    <row r="78" spans="1:3">
      <c r="A78" s="1" t="s">
        <v>292</v>
      </c>
      <c r="B78" s="1" t="s">
        <v>660</v>
      </c>
      <c r="C78" s="1" t="s">
        <v>807</v>
      </c>
    </row>
    <row r="79" spans="1:3">
      <c r="A79" s="1" t="s">
        <v>294</v>
      </c>
      <c r="B79" s="1" t="s">
        <v>662</v>
      </c>
      <c r="C79" s="1" t="s">
        <v>181</v>
      </c>
    </row>
    <row r="80" spans="1:3">
      <c r="A80" s="1" t="s">
        <v>295</v>
      </c>
      <c r="B80" s="1" t="s">
        <v>456</v>
      </c>
      <c r="C80" s="1" t="s">
        <v>807</v>
      </c>
    </row>
    <row r="81" spans="1:3">
      <c r="A81" s="1" t="s">
        <v>296</v>
      </c>
      <c r="B81" s="1" t="s">
        <v>660</v>
      </c>
      <c r="C81" s="1" t="s">
        <v>807</v>
      </c>
    </row>
    <row r="82" spans="1:3">
      <c r="A82" s="1" t="s">
        <v>29</v>
      </c>
      <c r="B82" s="1" t="s">
        <v>650</v>
      </c>
      <c r="C82" s="1" t="s">
        <v>807</v>
      </c>
    </row>
    <row r="83" spans="1:3">
      <c r="A83" s="1" t="s">
        <v>297</v>
      </c>
      <c r="B83" s="1" t="s">
        <v>655</v>
      </c>
      <c r="C83" s="1" t="s">
        <v>807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19AE-7E9E-4CCD-B7A8-D9BC2F742985}">
  <dimension ref="A1:P444"/>
  <sheetViews>
    <sheetView workbookViewId="0">
      <selection activeCell="F5" sqref="F5"/>
    </sheetView>
  </sheetViews>
  <sheetFormatPr defaultRowHeight="14.5"/>
  <cols>
    <col min="1" max="3" width="19.54296875" bestFit="1" customWidth="1"/>
  </cols>
  <sheetData>
    <row r="1" spans="1:7">
      <c r="A1" t="s">
        <v>0</v>
      </c>
      <c r="B1" t="s">
        <v>1</v>
      </c>
      <c r="C1" t="s">
        <v>47</v>
      </c>
    </row>
    <row r="2" spans="1:7">
      <c r="A2" s="1" t="s">
        <v>139</v>
      </c>
      <c r="B2" s="1" t="s">
        <v>3</v>
      </c>
      <c r="C2" s="1" t="s">
        <v>48</v>
      </c>
      <c r="E2" t="s">
        <v>139</v>
      </c>
      <c r="F2" t="s">
        <v>491</v>
      </c>
      <c r="G2" s="59" t="s">
        <v>3</v>
      </c>
    </row>
    <row r="3" spans="1:7">
      <c r="A3" s="1" t="s">
        <v>579</v>
      </c>
      <c r="B3" s="1" t="s">
        <v>5</v>
      </c>
      <c r="C3" s="1" t="s">
        <v>5</v>
      </c>
      <c r="E3" t="s">
        <v>579</v>
      </c>
      <c r="F3" t="s">
        <v>128</v>
      </c>
      <c r="G3" s="56" t="s">
        <v>5</v>
      </c>
    </row>
    <row r="4" spans="1:7">
      <c r="A4" s="1" t="s">
        <v>6</v>
      </c>
      <c r="B4" s="1" t="s">
        <v>484</v>
      </c>
      <c r="C4" s="1" t="s">
        <v>580</v>
      </c>
      <c r="E4">
        <f>VALUE(Calorimeter2[[#This Row],[Column1]])</f>
        <v>0</v>
      </c>
      <c r="F4">
        <f>E4*3600</f>
        <v>0</v>
      </c>
      <c r="G4">
        <f>VALUE(Calorimeter2[[#This Row],[Column2]])</f>
        <v>21.486535435821299</v>
      </c>
    </row>
    <row r="5" spans="1:7">
      <c r="A5" s="1" t="s">
        <v>581</v>
      </c>
      <c r="B5" s="1" t="s">
        <v>582</v>
      </c>
      <c r="C5" s="1" t="s">
        <v>583</v>
      </c>
      <c r="E5">
        <f>VALUE(Calorimeter2[[#This Row],[Column1]])</f>
        <v>8.3333333333333297E-3</v>
      </c>
      <c r="F5">
        <f t="shared" ref="F5:F68" si="0">E5*3600</f>
        <v>29.999999999999986</v>
      </c>
      <c r="G5">
        <f>VALUE(Calorimeter2[[#This Row],[Column2]])</f>
        <v>21.681417795899499</v>
      </c>
    </row>
    <row r="6" spans="1:7">
      <c r="A6" s="1" t="s">
        <v>584</v>
      </c>
      <c r="B6" s="1" t="s">
        <v>462</v>
      </c>
      <c r="C6" s="1" t="s">
        <v>49</v>
      </c>
      <c r="E6">
        <f>VALUE(Calorimeter2[[#This Row],[Column1]])</f>
        <v>1.6666666666666601E-2</v>
      </c>
      <c r="F6">
        <f t="shared" si="0"/>
        <v>59.999999999999758</v>
      </c>
      <c r="G6">
        <f>VALUE(Calorimeter2[[#This Row],[Column2]])</f>
        <v>21.6535932804311</v>
      </c>
    </row>
    <row r="7" spans="1:7">
      <c r="A7" s="1" t="s">
        <v>585</v>
      </c>
      <c r="B7" s="1" t="s">
        <v>586</v>
      </c>
      <c r="C7" s="1" t="s">
        <v>583</v>
      </c>
      <c r="E7">
        <f>VALUE(Calorimeter2[[#This Row],[Column1]])</f>
        <v>2.5000000000000001E-2</v>
      </c>
      <c r="F7">
        <f t="shared" si="0"/>
        <v>90</v>
      </c>
      <c r="G7">
        <f>VALUE(Calorimeter2[[#This Row],[Column2]])</f>
        <v>27.0333929154468</v>
      </c>
    </row>
    <row r="8" spans="1:7">
      <c r="A8" s="1" t="s">
        <v>587</v>
      </c>
      <c r="B8" s="1" t="s">
        <v>588</v>
      </c>
      <c r="C8" s="1" t="s">
        <v>9</v>
      </c>
      <c r="E8">
        <f>VALUE(Calorimeter2[[#This Row],[Column1]])</f>
        <v>3.3333333333333298E-2</v>
      </c>
      <c r="F8">
        <f t="shared" si="0"/>
        <v>119.99999999999987</v>
      </c>
      <c r="G8">
        <f>VALUE(Calorimeter2[[#This Row],[Column2]])</f>
        <v>28.337613043886801</v>
      </c>
    </row>
    <row r="9" spans="1:7">
      <c r="A9" s="1" t="s">
        <v>589</v>
      </c>
      <c r="B9" s="1" t="s">
        <v>590</v>
      </c>
      <c r="C9" s="1" t="s">
        <v>591</v>
      </c>
      <c r="E9">
        <f>VALUE(Calorimeter2[[#This Row],[Column1]])</f>
        <v>4.1666666666666602E-2</v>
      </c>
      <c r="F9">
        <f t="shared" si="0"/>
        <v>149.99999999999977</v>
      </c>
      <c r="G9">
        <f>VALUE(Calorimeter2[[#This Row],[Column2]])</f>
        <v>28.201840170194799</v>
      </c>
    </row>
    <row r="10" spans="1:7">
      <c r="A10" s="1" t="s">
        <v>592</v>
      </c>
      <c r="B10" s="1" t="s">
        <v>593</v>
      </c>
      <c r="C10" s="1" t="s">
        <v>9</v>
      </c>
      <c r="E10">
        <f>VALUE(Calorimeter2[[#This Row],[Column1]])</f>
        <v>0.05</v>
      </c>
      <c r="F10">
        <f t="shared" si="0"/>
        <v>180</v>
      </c>
      <c r="G10">
        <f>VALUE(Calorimeter2[[#This Row],[Column2]])</f>
        <v>28.256150835740801</v>
      </c>
    </row>
    <row r="11" spans="1:7">
      <c r="A11" s="1" t="s">
        <v>594</v>
      </c>
      <c r="B11" s="1" t="s">
        <v>593</v>
      </c>
      <c r="C11" s="1" t="s">
        <v>49</v>
      </c>
      <c r="E11">
        <f>VALUE(Calorimeter2[[#This Row],[Column1]])</f>
        <v>5.83333333333333E-2</v>
      </c>
      <c r="F11">
        <f t="shared" si="0"/>
        <v>209.99999999999989</v>
      </c>
      <c r="G11">
        <f>VALUE(Calorimeter2[[#This Row],[Column2]])</f>
        <v>28.256150835740801</v>
      </c>
    </row>
    <row r="12" spans="1:7">
      <c r="A12" s="1" t="s">
        <v>595</v>
      </c>
      <c r="B12" s="1" t="s">
        <v>596</v>
      </c>
      <c r="C12" s="1" t="s">
        <v>583</v>
      </c>
      <c r="E12">
        <f>VALUE(Calorimeter2[[#This Row],[Column1]])</f>
        <v>6.6666666666666596E-2</v>
      </c>
      <c r="F12">
        <f t="shared" si="0"/>
        <v>239.99999999999974</v>
      </c>
      <c r="G12">
        <f>VALUE(Calorimeter2[[#This Row],[Column2]])</f>
        <v>28.174684025565099</v>
      </c>
    </row>
    <row r="13" spans="1:7">
      <c r="A13" s="1" t="s">
        <v>597</v>
      </c>
      <c r="B13" s="1" t="s">
        <v>598</v>
      </c>
      <c r="C13" s="1" t="s">
        <v>591</v>
      </c>
      <c r="E13">
        <f>VALUE(Calorimeter2[[#This Row],[Column1]])</f>
        <v>7.4999999999999997E-2</v>
      </c>
      <c r="F13">
        <f t="shared" si="0"/>
        <v>270</v>
      </c>
      <c r="G13">
        <f>VALUE(Calorimeter2[[#This Row],[Column2]])</f>
        <v>28.120370022815099</v>
      </c>
    </row>
    <row r="14" spans="1:7">
      <c r="A14" s="1" t="s">
        <v>599</v>
      </c>
      <c r="B14" s="1" t="s">
        <v>590</v>
      </c>
      <c r="C14" s="1" t="s">
        <v>583</v>
      </c>
      <c r="E14">
        <f>VALUE(Calorimeter2[[#This Row],[Column1]])</f>
        <v>8.3333333333333301E-2</v>
      </c>
      <c r="F14">
        <f t="shared" si="0"/>
        <v>299.99999999999989</v>
      </c>
      <c r="G14">
        <f>VALUE(Calorimeter2[[#This Row],[Column2]])</f>
        <v>28.201840170194799</v>
      </c>
    </row>
    <row r="15" spans="1:7">
      <c r="A15" s="1" t="s">
        <v>600</v>
      </c>
      <c r="B15" s="1" t="s">
        <v>590</v>
      </c>
      <c r="C15" s="1" t="s">
        <v>9</v>
      </c>
      <c r="E15">
        <f>VALUE(Calorimeter2[[#This Row],[Column1]])</f>
        <v>9.1666666666666605E-2</v>
      </c>
      <c r="F15">
        <f t="shared" si="0"/>
        <v>329.99999999999977</v>
      </c>
      <c r="G15">
        <f>VALUE(Calorimeter2[[#This Row],[Column2]])</f>
        <v>28.201840170194799</v>
      </c>
    </row>
    <row r="16" spans="1:7">
      <c r="A16" s="1" t="s">
        <v>601</v>
      </c>
      <c r="B16" s="1" t="s">
        <v>17</v>
      </c>
      <c r="C16" s="1" t="s">
        <v>583</v>
      </c>
      <c r="E16">
        <f>VALUE(Calorimeter2[[#This Row],[Column1]])</f>
        <v>0.1</v>
      </c>
      <c r="F16">
        <f t="shared" si="0"/>
        <v>360</v>
      </c>
      <c r="G16">
        <f>VALUE(Calorimeter2[[#This Row],[Column2]])</f>
        <v>28.0388944654078</v>
      </c>
    </row>
    <row r="17" spans="1:16">
      <c r="A17" s="1" t="s">
        <v>602</v>
      </c>
      <c r="B17" s="1" t="s">
        <v>603</v>
      </c>
      <c r="C17" s="1" t="s">
        <v>49</v>
      </c>
      <c r="E17">
        <f>VALUE(Calorimeter2[[#This Row],[Column1]])</f>
        <v>0.108333333333333</v>
      </c>
      <c r="F17">
        <f t="shared" si="0"/>
        <v>389.99999999999881</v>
      </c>
      <c r="G17">
        <f>VALUE(Calorimeter2[[#This Row],[Column2]])</f>
        <v>28.0932121287616</v>
      </c>
    </row>
    <row r="18" spans="1:16">
      <c r="A18" s="1" t="s">
        <v>604</v>
      </c>
      <c r="B18" s="1" t="s">
        <v>605</v>
      </c>
      <c r="C18" s="1" t="s">
        <v>583</v>
      </c>
      <c r="E18">
        <f>VALUE(Calorimeter2[[#This Row],[Column1]])</f>
        <v>0.116666666666666</v>
      </c>
      <c r="F18">
        <f t="shared" si="0"/>
        <v>419.99999999999761</v>
      </c>
      <c r="G18">
        <f>VALUE(Calorimeter2[[#This Row],[Column2]])</f>
        <v>27.984574181781198</v>
      </c>
    </row>
    <row r="19" spans="1:16">
      <c r="A19" s="1" t="s">
        <v>606</v>
      </c>
      <c r="B19" s="1" t="s">
        <v>607</v>
      </c>
      <c r="C19" s="1" t="s">
        <v>9</v>
      </c>
      <c r="E19">
        <f>VALUE(Calorimeter2[[#This Row],[Column1]])</f>
        <v>0.125</v>
      </c>
      <c r="F19">
        <f t="shared" si="0"/>
        <v>450</v>
      </c>
      <c r="G19">
        <f>VALUE(Calorimeter2[[#This Row],[Column2]])</f>
        <v>28.011734660128202</v>
      </c>
    </row>
    <row r="20" spans="1:16">
      <c r="A20" s="1" t="s">
        <v>608</v>
      </c>
      <c r="B20" s="1" t="s">
        <v>609</v>
      </c>
      <c r="C20" s="1" t="s">
        <v>583</v>
      </c>
      <c r="E20">
        <f>VALUE(Calorimeter2[[#This Row],[Column1]])</f>
        <v>0.133333333333333</v>
      </c>
      <c r="F20">
        <f t="shared" si="0"/>
        <v>479.99999999999881</v>
      </c>
      <c r="G20">
        <f>VALUE(Calorimeter2[[#This Row],[Column2]])</f>
        <v>27.957413012357499</v>
      </c>
      <c r="J20" t="s">
        <v>1127</v>
      </c>
      <c r="K20" s="5">
        <f>G6</f>
        <v>21.6535932804311</v>
      </c>
      <c r="L20" t="s">
        <v>5</v>
      </c>
      <c r="N20" t="s">
        <v>1130</v>
      </c>
      <c r="O20">
        <v>120.5</v>
      </c>
      <c r="P20" t="s">
        <v>45</v>
      </c>
    </row>
    <row r="21" spans="1:16">
      <c r="A21" s="1" t="s">
        <v>610</v>
      </c>
      <c r="B21" s="1" t="s">
        <v>607</v>
      </c>
      <c r="C21" s="1" t="s">
        <v>9</v>
      </c>
      <c r="E21">
        <f>VALUE(Calorimeter2[[#This Row],[Column1]])</f>
        <v>0.141666666666666</v>
      </c>
      <c r="F21">
        <f t="shared" si="0"/>
        <v>509.99999999999761</v>
      </c>
      <c r="G21">
        <f>VALUE(Calorimeter2[[#This Row],[Column2]])</f>
        <v>28.011734660128202</v>
      </c>
      <c r="J21" t="s">
        <v>1128</v>
      </c>
      <c r="K21" s="5">
        <f>G8</f>
        <v>28.337613043886801</v>
      </c>
      <c r="L21" t="s">
        <v>5</v>
      </c>
      <c r="N21" t="s">
        <v>1129</v>
      </c>
      <c r="O21">
        <v>65.099999999999994</v>
      </c>
      <c r="P21" t="s">
        <v>45</v>
      </c>
    </row>
    <row r="22" spans="1:16">
      <c r="A22" s="1" t="s">
        <v>611</v>
      </c>
      <c r="B22" s="1" t="s">
        <v>612</v>
      </c>
      <c r="C22" s="1" t="s">
        <v>49</v>
      </c>
      <c r="E22">
        <f>VALUE(Calorimeter2[[#This Row],[Column1]])</f>
        <v>0.15</v>
      </c>
      <c r="F22">
        <f t="shared" si="0"/>
        <v>540</v>
      </c>
      <c r="G22">
        <f>VALUE(Calorimeter2[[#This Row],[Column2]])</f>
        <v>27.848761063431201</v>
      </c>
      <c r="J22" t="s">
        <v>1141</v>
      </c>
      <c r="K22" s="5">
        <f>K21-K20</f>
        <v>6.6840197634557015</v>
      </c>
      <c r="L22" t="s">
        <v>5</v>
      </c>
      <c r="M22" t="s">
        <v>1137</v>
      </c>
      <c r="N22">
        <v>87</v>
      </c>
      <c r="O22" t="s">
        <v>1138</v>
      </c>
    </row>
    <row r="23" spans="1:16">
      <c r="A23" s="1" t="s">
        <v>613</v>
      </c>
      <c r="B23" s="1" t="s">
        <v>609</v>
      </c>
      <c r="C23" s="1" t="s">
        <v>614</v>
      </c>
      <c r="E23">
        <f>VALUE(Calorimeter2[[#This Row],[Column1]])</f>
        <v>0.15833333333333299</v>
      </c>
      <c r="F23">
        <f t="shared" si="0"/>
        <v>569.99999999999875</v>
      </c>
      <c r="G23">
        <f>VALUE(Calorimeter2[[#This Row],[Column2]])</f>
        <v>27.957413012357499</v>
      </c>
      <c r="J23" t="s">
        <v>1131</v>
      </c>
      <c r="K23">
        <f>Coachlab1105b!J21</f>
        <v>97</v>
      </c>
      <c r="L23" t="s">
        <v>5</v>
      </c>
      <c r="M23" t="s">
        <v>1135</v>
      </c>
      <c r="N23">
        <v>4186</v>
      </c>
      <c r="O23" t="s">
        <v>1136</v>
      </c>
    </row>
    <row r="24" spans="1:16">
      <c r="A24" s="1" t="s">
        <v>160</v>
      </c>
      <c r="B24" s="1" t="s">
        <v>615</v>
      </c>
      <c r="C24" s="1" t="s">
        <v>9</v>
      </c>
      <c r="E24">
        <f>VALUE(Calorimeter2[[#This Row],[Column1]])</f>
        <v>0.16666666666666599</v>
      </c>
      <c r="F24">
        <f t="shared" si="0"/>
        <v>599.99999999999761</v>
      </c>
      <c r="G24">
        <f>VALUE(Calorimeter2[[#This Row],[Column2]])</f>
        <v>27.903088528203298</v>
      </c>
      <c r="J24" t="s">
        <v>1142</v>
      </c>
      <c r="K24" s="5">
        <f>K23-K21</f>
        <v>68.662386956113195</v>
      </c>
      <c r="L24" t="s">
        <v>5</v>
      </c>
    </row>
    <row r="25" spans="1:16">
      <c r="A25" s="1" t="s">
        <v>616</v>
      </c>
      <c r="B25" s="1" t="s">
        <v>229</v>
      </c>
      <c r="C25" s="1" t="s">
        <v>49</v>
      </c>
      <c r="E25">
        <f>VALUE(Calorimeter2[[#This Row],[Column1]])</f>
        <v>0.17499999999999999</v>
      </c>
      <c r="F25">
        <f t="shared" si="0"/>
        <v>630</v>
      </c>
      <c r="G25">
        <f>VALUE(Calorimeter2[[#This Row],[Column2]])</f>
        <v>27.794430473675199</v>
      </c>
    </row>
    <row r="26" spans="1:16">
      <c r="A26" s="1" t="s">
        <v>617</v>
      </c>
      <c r="B26" s="1" t="s">
        <v>618</v>
      </c>
      <c r="C26" s="1" t="s">
        <v>9</v>
      </c>
      <c r="E26">
        <f>VALUE(Calorimeter2[[#This Row],[Column1]])</f>
        <v>0.18333333333333299</v>
      </c>
      <c r="F26">
        <f t="shared" si="0"/>
        <v>659.99999999999875</v>
      </c>
      <c r="G26">
        <f>VALUE(Calorimeter2[[#This Row],[Column2]])</f>
        <v>27.875925177414199</v>
      </c>
    </row>
    <row r="27" spans="1:16">
      <c r="A27" s="1" t="s">
        <v>619</v>
      </c>
      <c r="B27" s="1" t="s">
        <v>618</v>
      </c>
      <c r="C27" s="1" t="s">
        <v>9</v>
      </c>
      <c r="E27">
        <f>VALUE(Calorimeter2[[#This Row],[Column1]])</f>
        <v>0.19166666666666601</v>
      </c>
      <c r="F27">
        <f t="shared" si="0"/>
        <v>689.99999999999761</v>
      </c>
      <c r="G27">
        <f>VALUE(Calorimeter2[[#This Row],[Column2]])</f>
        <v>27.875925177414199</v>
      </c>
    </row>
    <row r="28" spans="1:16">
      <c r="A28" s="1" t="s">
        <v>620</v>
      </c>
      <c r="B28" s="1" t="s">
        <v>621</v>
      </c>
      <c r="C28" s="1" t="s">
        <v>583</v>
      </c>
      <c r="E28">
        <f>VALUE(Calorimeter2[[#This Row],[Column1]])</f>
        <v>0.2</v>
      </c>
      <c r="F28">
        <f t="shared" si="0"/>
        <v>720</v>
      </c>
      <c r="G28">
        <f>VALUE(Calorimeter2[[#This Row],[Column2]])</f>
        <v>27.712928413566502</v>
      </c>
      <c r="J28" s="6" t="s">
        <v>1132</v>
      </c>
      <c r="M28" s="6" t="s">
        <v>1143</v>
      </c>
    </row>
    <row r="29" spans="1:16">
      <c r="A29" s="1" t="s">
        <v>622</v>
      </c>
      <c r="B29" s="1" t="s">
        <v>229</v>
      </c>
      <c r="C29" s="1" t="s">
        <v>9</v>
      </c>
      <c r="E29">
        <f>VALUE(Calorimeter2[[#This Row],[Column1]])</f>
        <v>0.20833333333333301</v>
      </c>
      <c r="F29">
        <f t="shared" si="0"/>
        <v>749.99999999999886</v>
      </c>
      <c r="G29">
        <f>VALUE(Calorimeter2[[#This Row],[Column2]])</f>
        <v>27.794430473675199</v>
      </c>
      <c r="J29" t="s">
        <v>1133</v>
      </c>
      <c r="K29" s="14">
        <f>O20/1000*N23*K22</f>
        <v>3371.506460943981</v>
      </c>
      <c r="L29" t="s">
        <v>1139</v>
      </c>
      <c r="M29" t="s">
        <v>1144</v>
      </c>
      <c r="N29" s="14">
        <f>K31/(O21/1000*K24)</f>
        <v>884.3592168002624</v>
      </c>
      <c r="O29" t="s">
        <v>1136</v>
      </c>
    </row>
    <row r="30" spans="1:16">
      <c r="A30" s="1" t="s">
        <v>623</v>
      </c>
      <c r="B30" s="1" t="s">
        <v>624</v>
      </c>
      <c r="C30" s="1" t="s">
        <v>591</v>
      </c>
      <c r="E30">
        <f>VALUE(Calorimeter2[[#This Row],[Column1]])</f>
        <v>0.21666666666666601</v>
      </c>
      <c r="F30">
        <f t="shared" si="0"/>
        <v>779.99999999999761</v>
      </c>
      <c r="G30">
        <f>VALUE(Calorimeter2[[#This Row],[Column2]])</f>
        <v>27.685759341077102</v>
      </c>
      <c r="J30" t="s">
        <v>1134</v>
      </c>
      <c r="K30" s="14">
        <f>N22*K22</f>
        <v>581.50971942064598</v>
      </c>
      <c r="L30" t="s">
        <v>1139</v>
      </c>
      <c r="M30" t="s">
        <v>1145</v>
      </c>
      <c r="N30">
        <v>895</v>
      </c>
      <c r="O30" t="s">
        <v>1136</v>
      </c>
    </row>
    <row r="31" spans="1:16" ht="15" thickBot="1">
      <c r="A31" s="1" t="s">
        <v>625</v>
      </c>
      <c r="B31" s="1" t="s">
        <v>624</v>
      </c>
      <c r="C31" s="1" t="s">
        <v>9</v>
      </c>
      <c r="E31">
        <f>VALUE(Calorimeter2[[#This Row],[Column1]])</f>
        <v>0.22500000000000001</v>
      </c>
      <c r="F31">
        <f t="shared" si="0"/>
        <v>810</v>
      </c>
      <c r="G31">
        <f>VALUE(Calorimeter2[[#This Row],[Column2]])</f>
        <v>27.685759341077102</v>
      </c>
      <c r="J31" t="s">
        <v>1140</v>
      </c>
      <c r="K31" s="137">
        <f>SUM(K29:K30)</f>
        <v>3953.016180364627</v>
      </c>
      <c r="L31" t="s">
        <v>1139</v>
      </c>
      <c r="M31" t="s">
        <v>1146</v>
      </c>
      <c r="N31" s="138">
        <f>(N30-N29)/N30</f>
        <v>1.1889143239930277E-2</v>
      </c>
    </row>
    <row r="32" spans="1:16" ht="15" thickTop="1">
      <c r="A32" s="1" t="s">
        <v>626</v>
      </c>
      <c r="B32" s="1" t="s">
        <v>621</v>
      </c>
      <c r="C32" s="1" t="s">
        <v>49</v>
      </c>
      <c r="E32">
        <f>VALUE(Calorimeter2[[#This Row],[Column1]])</f>
        <v>0.233333333333333</v>
      </c>
      <c r="F32">
        <f t="shared" si="0"/>
        <v>839.99999999999886</v>
      </c>
      <c r="G32">
        <f>VALUE(Calorimeter2[[#This Row],[Column2]])</f>
        <v>27.712928413566502</v>
      </c>
    </row>
    <row r="33" spans="1:7">
      <c r="A33" s="1" t="s">
        <v>627</v>
      </c>
      <c r="B33" s="1" t="s">
        <v>624</v>
      </c>
      <c r="C33" s="1" t="s">
        <v>591</v>
      </c>
      <c r="E33">
        <f>VALUE(Calorimeter2[[#This Row],[Column1]])</f>
        <v>0.241666666666666</v>
      </c>
      <c r="F33">
        <f t="shared" si="0"/>
        <v>869.99999999999761</v>
      </c>
      <c r="G33">
        <f>VALUE(Calorimeter2[[#This Row],[Column2]])</f>
        <v>27.685759341077102</v>
      </c>
    </row>
    <row r="34" spans="1:7">
      <c r="A34" s="1" t="s">
        <v>628</v>
      </c>
      <c r="B34" s="1" t="s">
        <v>624</v>
      </c>
      <c r="C34" s="1" t="s">
        <v>49</v>
      </c>
      <c r="E34">
        <f>VALUE(Calorimeter2[[#This Row],[Column1]])</f>
        <v>0.25</v>
      </c>
      <c r="F34">
        <f t="shared" si="0"/>
        <v>900</v>
      </c>
      <c r="G34">
        <f>VALUE(Calorimeter2[[#This Row],[Column2]])</f>
        <v>27.685759341077102</v>
      </c>
    </row>
    <row r="35" spans="1:7">
      <c r="A35" s="1" t="s">
        <v>629</v>
      </c>
      <c r="B35" s="1" t="s">
        <v>227</v>
      </c>
      <c r="C35" s="1" t="s">
        <v>580</v>
      </c>
      <c r="E35">
        <f>VALUE(Calorimeter2[[#This Row],[Column1]])</f>
        <v>0.25833333333333303</v>
      </c>
      <c r="F35">
        <f t="shared" si="0"/>
        <v>929.99999999999886</v>
      </c>
      <c r="G35">
        <f>VALUE(Calorimeter2[[#This Row],[Column2]])</f>
        <v>27.658589378866399</v>
      </c>
    </row>
    <row r="36" spans="1:7">
      <c r="A36" s="1" t="s">
        <v>630</v>
      </c>
      <c r="B36" s="1" t="s">
        <v>631</v>
      </c>
      <c r="C36" s="1" t="s">
        <v>580</v>
      </c>
      <c r="E36">
        <f>VALUE(Calorimeter2[[#This Row],[Column1]])</f>
        <v>0.266666666666666</v>
      </c>
      <c r="F36">
        <f t="shared" si="0"/>
        <v>959.99999999999761</v>
      </c>
      <c r="G36">
        <f>VALUE(Calorimeter2[[#This Row],[Column2]])</f>
        <v>27.577073972762602</v>
      </c>
    </row>
    <row r="37" spans="1:7">
      <c r="A37" s="1" t="s">
        <v>632</v>
      </c>
      <c r="B37" s="1" t="s">
        <v>631</v>
      </c>
      <c r="C37" s="1" t="s">
        <v>580</v>
      </c>
      <c r="E37">
        <f>VALUE(Calorimeter2[[#This Row],[Column1]])</f>
        <v>0.27500000000000002</v>
      </c>
      <c r="F37">
        <f t="shared" si="0"/>
        <v>990.00000000000011</v>
      </c>
      <c r="G37">
        <f>VALUE(Calorimeter2[[#This Row],[Column2]])</f>
        <v>27.577073972762602</v>
      </c>
    </row>
    <row r="38" spans="1:7">
      <c r="A38" s="1" t="s">
        <v>633</v>
      </c>
      <c r="B38" s="1" t="s">
        <v>510</v>
      </c>
      <c r="C38" s="1" t="s">
        <v>591</v>
      </c>
      <c r="E38">
        <f>VALUE(Calorimeter2[[#This Row],[Column1]])</f>
        <v>0.28333333333333299</v>
      </c>
      <c r="F38">
        <f t="shared" si="0"/>
        <v>1019.9999999999987</v>
      </c>
      <c r="G38">
        <f>VALUE(Calorimeter2[[#This Row],[Column2]])</f>
        <v>27.522725587832301</v>
      </c>
    </row>
    <row r="39" spans="1:7">
      <c r="A39" s="1" t="s">
        <v>634</v>
      </c>
      <c r="B39" s="1" t="s">
        <v>635</v>
      </c>
      <c r="C39" s="1" t="s">
        <v>591</v>
      </c>
      <c r="E39">
        <f>VALUE(Calorimeter2[[#This Row],[Column1]])</f>
        <v>0.29166666666666602</v>
      </c>
      <c r="F39">
        <f t="shared" si="0"/>
        <v>1049.9999999999977</v>
      </c>
      <c r="G39">
        <f>VALUE(Calorimeter2[[#This Row],[Column2]])</f>
        <v>27.495549906670799</v>
      </c>
    </row>
    <row r="40" spans="1:7">
      <c r="A40" s="1" t="s">
        <v>636</v>
      </c>
      <c r="B40" s="1" t="s">
        <v>400</v>
      </c>
      <c r="C40" s="1" t="s">
        <v>591</v>
      </c>
      <c r="E40">
        <f>VALUE(Calorimeter2[[#This Row],[Column1]])</f>
        <v>0.3</v>
      </c>
      <c r="F40">
        <f t="shared" si="0"/>
        <v>1080</v>
      </c>
      <c r="G40">
        <f>VALUE(Calorimeter2[[#This Row],[Column2]])</f>
        <v>27.468373208828702</v>
      </c>
    </row>
    <row r="41" spans="1:7">
      <c r="A41" s="1" t="s">
        <v>637</v>
      </c>
      <c r="B41" s="1" t="s">
        <v>510</v>
      </c>
      <c r="C41" s="1" t="s">
        <v>583</v>
      </c>
      <c r="E41">
        <f>VALUE(Calorimeter2[[#This Row],[Column1]])</f>
        <v>0.30833333333333302</v>
      </c>
      <c r="F41">
        <f t="shared" si="0"/>
        <v>1109.9999999999989</v>
      </c>
      <c r="G41">
        <f>VALUE(Calorimeter2[[#This Row],[Column2]])</f>
        <v>27.522725587832301</v>
      </c>
    </row>
    <row r="42" spans="1:7">
      <c r="A42" s="1" t="s">
        <v>638</v>
      </c>
      <c r="B42" s="1" t="s">
        <v>400</v>
      </c>
      <c r="C42" s="1" t="s">
        <v>9</v>
      </c>
      <c r="E42">
        <f>VALUE(Calorimeter2[[#This Row],[Column1]])</f>
        <v>0.31666666666666599</v>
      </c>
      <c r="F42">
        <f t="shared" si="0"/>
        <v>1139.9999999999975</v>
      </c>
      <c r="G42">
        <f>VALUE(Calorimeter2[[#This Row],[Column2]])</f>
        <v>27.468373208828702</v>
      </c>
    </row>
    <row r="43" spans="1:7">
      <c r="A43" s="1" t="s">
        <v>639</v>
      </c>
      <c r="B43" s="1" t="s">
        <v>510</v>
      </c>
      <c r="C43" s="1" t="s">
        <v>640</v>
      </c>
      <c r="E43">
        <f>VALUE(Calorimeter2[[#This Row],[Column1]])</f>
        <v>0.32500000000000001</v>
      </c>
      <c r="F43">
        <f t="shared" si="0"/>
        <v>1170</v>
      </c>
      <c r="G43">
        <f>VALUE(Calorimeter2[[#This Row],[Column2]])</f>
        <v>27.522725587832301</v>
      </c>
    </row>
    <row r="44" spans="1:7">
      <c r="A44" s="1" t="s">
        <v>162</v>
      </c>
      <c r="B44" s="1" t="s">
        <v>225</v>
      </c>
      <c r="C44" s="1" t="s">
        <v>614</v>
      </c>
      <c r="E44">
        <f>VALUE(Calorimeter2[[#This Row],[Column1]])</f>
        <v>0.33333333333333298</v>
      </c>
      <c r="F44">
        <f t="shared" si="0"/>
        <v>1199.9999999999986</v>
      </c>
      <c r="G44">
        <f>VALUE(Calorimeter2[[#This Row],[Column2]])</f>
        <v>27.4411954761324</v>
      </c>
    </row>
    <row r="45" spans="1:7">
      <c r="A45" s="1" t="s">
        <v>641</v>
      </c>
      <c r="B45" s="1" t="s">
        <v>225</v>
      </c>
      <c r="C45" s="1" t="s">
        <v>9</v>
      </c>
      <c r="E45">
        <f>VALUE(Calorimeter2[[#This Row],[Column1]])</f>
        <v>0.34166666666666601</v>
      </c>
      <c r="F45">
        <f t="shared" si="0"/>
        <v>1229.9999999999977</v>
      </c>
      <c r="G45">
        <f>VALUE(Calorimeter2[[#This Row],[Column2]])</f>
        <v>27.4411954761324</v>
      </c>
    </row>
    <row r="46" spans="1:7">
      <c r="A46" s="1" t="s">
        <v>642</v>
      </c>
      <c r="B46" s="1" t="s">
        <v>643</v>
      </c>
      <c r="C46" s="1" t="s">
        <v>614</v>
      </c>
      <c r="E46">
        <f>VALUE(Calorimeter2[[#This Row],[Column1]])</f>
        <v>0.35</v>
      </c>
      <c r="F46">
        <f t="shared" si="0"/>
        <v>1260</v>
      </c>
      <c r="G46">
        <f>VALUE(Calorimeter2[[#This Row],[Column2]])</f>
        <v>27.414016690398402</v>
      </c>
    </row>
    <row r="47" spans="1:7">
      <c r="A47" s="1" t="s">
        <v>644</v>
      </c>
      <c r="B47" s="1" t="s">
        <v>645</v>
      </c>
      <c r="C47" s="1" t="s">
        <v>614</v>
      </c>
      <c r="E47">
        <f>VALUE(Calorimeter2[[#This Row],[Column1]])</f>
        <v>0.358333333333333</v>
      </c>
      <c r="F47">
        <f t="shared" si="0"/>
        <v>1289.9999999999989</v>
      </c>
      <c r="G47">
        <f>VALUE(Calorimeter2[[#This Row],[Column2]])</f>
        <v>27.386836833434099</v>
      </c>
    </row>
    <row r="48" spans="1:7">
      <c r="A48" s="1" t="s">
        <v>646</v>
      </c>
      <c r="B48" s="1" t="s">
        <v>400</v>
      </c>
      <c r="C48" s="1" t="s">
        <v>640</v>
      </c>
      <c r="E48">
        <f>VALUE(Calorimeter2[[#This Row],[Column1]])</f>
        <v>0.36666666666666597</v>
      </c>
      <c r="F48">
        <f t="shared" si="0"/>
        <v>1319.9999999999975</v>
      </c>
      <c r="G48">
        <f>VALUE(Calorimeter2[[#This Row],[Column2]])</f>
        <v>27.468373208828702</v>
      </c>
    </row>
    <row r="49" spans="1:7">
      <c r="A49" s="1" t="s">
        <v>647</v>
      </c>
      <c r="B49" s="1" t="s">
        <v>645</v>
      </c>
      <c r="C49" s="1" t="s">
        <v>648</v>
      </c>
      <c r="E49">
        <f>VALUE(Calorimeter2[[#This Row],[Column1]])</f>
        <v>0.375</v>
      </c>
      <c r="F49">
        <f t="shared" si="0"/>
        <v>1350</v>
      </c>
      <c r="G49">
        <f>VALUE(Calorimeter2[[#This Row],[Column2]])</f>
        <v>27.386836833434099</v>
      </c>
    </row>
    <row r="50" spans="1:7">
      <c r="A50" s="1" t="s">
        <v>649</v>
      </c>
      <c r="B50" s="1" t="s">
        <v>650</v>
      </c>
      <c r="C50" s="1" t="s">
        <v>614</v>
      </c>
      <c r="E50">
        <f>VALUE(Calorimeter2[[#This Row],[Column1]])</f>
        <v>0.38333333333333303</v>
      </c>
      <c r="F50">
        <f t="shared" si="0"/>
        <v>1379.9999999999989</v>
      </c>
      <c r="G50">
        <f>VALUE(Calorimeter2[[#This Row],[Column2]])</f>
        <v>27.278106329081101</v>
      </c>
    </row>
    <row r="51" spans="1:7">
      <c r="A51" s="1" t="s">
        <v>651</v>
      </c>
      <c r="B51" s="1" t="s">
        <v>652</v>
      </c>
      <c r="C51" s="1" t="s">
        <v>614</v>
      </c>
      <c r="E51">
        <f>VALUE(Calorimeter2[[#This Row],[Column1]])</f>
        <v>0.391666666666666</v>
      </c>
      <c r="F51">
        <f t="shared" si="0"/>
        <v>1409.9999999999975</v>
      </c>
      <c r="G51">
        <f>VALUE(Calorimeter2[[#This Row],[Column2]])</f>
        <v>27.332473832995401</v>
      </c>
    </row>
    <row r="52" spans="1:7">
      <c r="A52" s="1" t="s">
        <v>653</v>
      </c>
      <c r="B52" s="1" t="s">
        <v>652</v>
      </c>
      <c r="C52" s="1" t="s">
        <v>648</v>
      </c>
      <c r="E52">
        <f>VALUE(Calorimeter2[[#This Row],[Column1]])</f>
        <v>0.4</v>
      </c>
      <c r="F52">
        <f t="shared" si="0"/>
        <v>1440</v>
      </c>
      <c r="G52">
        <f>VALUE(Calorimeter2[[#This Row],[Column2]])</f>
        <v>27.332473832995401</v>
      </c>
    </row>
    <row r="53" spans="1:7">
      <c r="A53" s="1" t="s">
        <v>654</v>
      </c>
      <c r="B53" s="1" t="s">
        <v>655</v>
      </c>
      <c r="C53" s="1" t="s">
        <v>583</v>
      </c>
      <c r="E53">
        <f>VALUE(Calorimeter2[[#This Row],[Column1]])</f>
        <v>0.40833333333333299</v>
      </c>
      <c r="F53">
        <f t="shared" si="0"/>
        <v>1469.9999999999989</v>
      </c>
      <c r="G53">
        <f>VALUE(Calorimeter2[[#This Row],[Column2]])</f>
        <v>27.1965463100099</v>
      </c>
    </row>
    <row r="54" spans="1:7">
      <c r="A54" s="1" t="s">
        <v>656</v>
      </c>
      <c r="B54" s="1" t="s">
        <v>650</v>
      </c>
      <c r="C54" s="1" t="s">
        <v>614</v>
      </c>
      <c r="E54">
        <f>VALUE(Calorimeter2[[#This Row],[Column1]])</f>
        <v>0.41666666666666602</v>
      </c>
      <c r="F54">
        <f t="shared" si="0"/>
        <v>1499.9999999999977</v>
      </c>
      <c r="G54">
        <f>VALUE(Calorimeter2[[#This Row],[Column2]])</f>
        <v>27.278106329081101</v>
      </c>
    </row>
    <row r="55" spans="1:7">
      <c r="A55" s="1" t="s">
        <v>657</v>
      </c>
      <c r="B55" s="1" t="s">
        <v>650</v>
      </c>
      <c r="C55" s="1" t="s">
        <v>614</v>
      </c>
      <c r="E55">
        <f>VALUE(Calorimeter2[[#This Row],[Column1]])</f>
        <v>0.42499999999999999</v>
      </c>
      <c r="F55">
        <f t="shared" si="0"/>
        <v>1530</v>
      </c>
      <c r="G55">
        <f>VALUE(Calorimeter2[[#This Row],[Column2]])</f>
        <v>27.278106329081101</v>
      </c>
    </row>
    <row r="56" spans="1:7">
      <c r="A56" s="1" t="s">
        <v>658</v>
      </c>
      <c r="B56" s="1" t="s">
        <v>655</v>
      </c>
      <c r="C56" s="1" t="s">
        <v>9</v>
      </c>
      <c r="E56">
        <f>VALUE(Calorimeter2[[#This Row],[Column1]])</f>
        <v>0.43333333333333302</v>
      </c>
      <c r="F56">
        <f t="shared" si="0"/>
        <v>1559.9999999999989</v>
      </c>
      <c r="G56">
        <f>VALUE(Calorimeter2[[#This Row],[Column2]])</f>
        <v>27.1965463100099</v>
      </c>
    </row>
    <row r="57" spans="1:7">
      <c r="A57" s="1" t="s">
        <v>659</v>
      </c>
      <c r="B57" s="1" t="s">
        <v>660</v>
      </c>
      <c r="C57" s="1" t="s">
        <v>9</v>
      </c>
      <c r="E57">
        <f>VALUE(Calorimeter2[[#This Row],[Column1]])</f>
        <v>0.44166666666666599</v>
      </c>
      <c r="F57">
        <f t="shared" si="0"/>
        <v>1589.9999999999975</v>
      </c>
      <c r="G57">
        <f>VALUE(Calorimeter2[[#This Row],[Column2]])</f>
        <v>27.2509208427354</v>
      </c>
    </row>
    <row r="58" spans="1:7">
      <c r="A58" s="1" t="s">
        <v>661</v>
      </c>
      <c r="B58" s="1" t="s">
        <v>662</v>
      </c>
      <c r="C58" s="1" t="s">
        <v>614</v>
      </c>
      <c r="E58">
        <f>VALUE(Calorimeter2[[#This Row],[Column1]])</f>
        <v>0.45</v>
      </c>
      <c r="F58">
        <f t="shared" si="0"/>
        <v>1620</v>
      </c>
      <c r="G58">
        <f>VALUE(Calorimeter2[[#This Row],[Column2]])</f>
        <v>27.2237341757988</v>
      </c>
    </row>
    <row r="59" spans="1:7">
      <c r="A59" s="1" t="s">
        <v>663</v>
      </c>
      <c r="B59" s="1" t="s">
        <v>664</v>
      </c>
      <c r="C59" s="1" t="s">
        <v>583</v>
      </c>
      <c r="E59">
        <f>VALUE(Calorimeter2[[#This Row],[Column1]])</f>
        <v>0.45833333333333298</v>
      </c>
      <c r="F59">
        <f t="shared" si="0"/>
        <v>1649.9999999999986</v>
      </c>
      <c r="G59">
        <f>VALUE(Calorimeter2[[#This Row],[Column2]])</f>
        <v>27.169357227096899</v>
      </c>
    </row>
    <row r="60" spans="1:7">
      <c r="A60" s="1" t="s">
        <v>665</v>
      </c>
      <c r="B60" s="1" t="s">
        <v>223</v>
      </c>
      <c r="C60" s="1" t="s">
        <v>9</v>
      </c>
      <c r="E60">
        <f>VALUE(Calorimeter2[[#This Row],[Column1]])</f>
        <v>0.46666666666666601</v>
      </c>
      <c r="F60">
        <f t="shared" si="0"/>
        <v>1679.9999999999977</v>
      </c>
      <c r="G60">
        <f>VALUE(Calorimeter2[[#This Row],[Column2]])</f>
        <v>27.142166908778101</v>
      </c>
    </row>
    <row r="61" spans="1:7">
      <c r="A61" s="1" t="s">
        <v>666</v>
      </c>
      <c r="B61" s="1" t="s">
        <v>223</v>
      </c>
      <c r="C61" s="1" t="s">
        <v>583</v>
      </c>
      <c r="E61">
        <f>VALUE(Calorimeter2[[#This Row],[Column1]])</f>
        <v>0.47499999999999998</v>
      </c>
      <c r="F61">
        <f t="shared" si="0"/>
        <v>1710</v>
      </c>
      <c r="G61">
        <f>VALUE(Calorimeter2[[#This Row],[Column2]])</f>
        <v>27.142166908778101</v>
      </c>
    </row>
    <row r="62" spans="1:7">
      <c r="A62" s="1" t="s">
        <v>667</v>
      </c>
      <c r="B62" s="1" t="s">
        <v>364</v>
      </c>
      <c r="C62" s="1" t="s">
        <v>9</v>
      </c>
      <c r="E62">
        <f>VALUE(Calorimeter2[[#This Row],[Column1]])</f>
        <v>0.483333333333333</v>
      </c>
      <c r="F62">
        <f t="shared" si="0"/>
        <v>1739.9999999999989</v>
      </c>
      <c r="G62">
        <f>VALUE(Calorimeter2[[#This Row],[Column2]])</f>
        <v>27.060588358413899</v>
      </c>
    </row>
    <row r="63" spans="1:7">
      <c r="A63" s="1" t="s">
        <v>668</v>
      </c>
      <c r="B63" s="1" t="s">
        <v>586</v>
      </c>
      <c r="C63" s="1" t="s">
        <v>583</v>
      </c>
      <c r="E63">
        <f>VALUE(Calorimeter2[[#This Row],[Column1]])</f>
        <v>0.49166666666666597</v>
      </c>
      <c r="F63">
        <f t="shared" si="0"/>
        <v>1769.9999999999975</v>
      </c>
      <c r="G63">
        <f>VALUE(Calorimeter2[[#This Row],[Column2]])</f>
        <v>27.0333929154468</v>
      </c>
    </row>
    <row r="64" spans="1:7">
      <c r="A64" s="1" t="s">
        <v>164</v>
      </c>
      <c r="B64" s="1" t="s">
        <v>669</v>
      </c>
      <c r="C64" s="1" t="s">
        <v>614</v>
      </c>
      <c r="E64">
        <f>VALUE(Calorimeter2[[#This Row],[Column1]])</f>
        <v>0.5</v>
      </c>
      <c r="F64">
        <f t="shared" si="0"/>
        <v>1800</v>
      </c>
      <c r="G64">
        <f>VALUE(Calorimeter2[[#This Row],[Column2]])</f>
        <v>27.087782492744299</v>
      </c>
    </row>
    <row r="65" spans="1:7">
      <c r="A65" s="1" t="s">
        <v>670</v>
      </c>
      <c r="B65" s="1" t="s">
        <v>586</v>
      </c>
      <c r="C65" s="1" t="s">
        <v>9</v>
      </c>
      <c r="E65">
        <f>VALUE(Calorimeter2[[#This Row],[Column1]])</f>
        <v>0.50833333333333297</v>
      </c>
      <c r="F65">
        <f t="shared" si="0"/>
        <v>1829.9999999999986</v>
      </c>
      <c r="G65">
        <f>VALUE(Calorimeter2[[#This Row],[Column2]])</f>
        <v>27.0333929154468</v>
      </c>
    </row>
    <row r="66" spans="1:7">
      <c r="A66" s="1" t="s">
        <v>671</v>
      </c>
      <c r="B66" s="1" t="s">
        <v>672</v>
      </c>
      <c r="C66" s="1" t="s">
        <v>583</v>
      </c>
      <c r="E66">
        <f>VALUE(Calorimeter2[[#This Row],[Column1]])</f>
        <v>0.51666666666666605</v>
      </c>
      <c r="F66">
        <f t="shared" si="0"/>
        <v>1859.9999999999977</v>
      </c>
      <c r="G66">
        <f>VALUE(Calorimeter2[[#This Row],[Column2]])</f>
        <v>26.9789980302555</v>
      </c>
    </row>
    <row r="67" spans="1:7">
      <c r="A67" s="1" t="s">
        <v>673</v>
      </c>
      <c r="B67" s="1" t="s">
        <v>674</v>
      </c>
      <c r="C67" s="1" t="s">
        <v>583</v>
      </c>
      <c r="E67">
        <f>VALUE(Calorimeter2[[#This Row],[Column1]])</f>
        <v>0.52500000000000002</v>
      </c>
      <c r="F67">
        <f t="shared" si="0"/>
        <v>1890</v>
      </c>
      <c r="G67">
        <f>VALUE(Calorimeter2[[#This Row],[Column2]])</f>
        <v>27.006196145508898</v>
      </c>
    </row>
    <row r="68" spans="1:7">
      <c r="A68" s="1" t="s">
        <v>675</v>
      </c>
      <c r="B68" s="1" t="s">
        <v>586</v>
      </c>
      <c r="C68" s="1" t="s">
        <v>9</v>
      </c>
      <c r="E68">
        <f>VALUE(Calorimeter2[[#This Row],[Column1]])</f>
        <v>0.53333333333333299</v>
      </c>
      <c r="F68">
        <f t="shared" si="0"/>
        <v>1919.9999999999989</v>
      </c>
      <c r="G68">
        <f>VALUE(Calorimeter2[[#This Row],[Column2]])</f>
        <v>27.0333929154468</v>
      </c>
    </row>
    <row r="69" spans="1:7">
      <c r="A69" s="1" t="s">
        <v>676</v>
      </c>
      <c r="B69" s="1" t="s">
        <v>677</v>
      </c>
      <c r="C69" s="1" t="s">
        <v>9</v>
      </c>
      <c r="E69">
        <f>VALUE(Calorimeter2[[#This Row],[Column1]])</f>
        <v>0.54166666666666596</v>
      </c>
      <c r="F69">
        <f t="shared" ref="F69:F105" si="1">E69*3600</f>
        <v>1949.9999999999975</v>
      </c>
      <c r="G69">
        <f>VALUE(Calorimeter2[[#This Row],[Column2]])</f>
        <v>26.897395428993701</v>
      </c>
    </row>
    <row r="70" spans="1:7">
      <c r="A70" s="1" t="s">
        <v>678</v>
      </c>
      <c r="B70" s="1" t="s">
        <v>674</v>
      </c>
      <c r="C70" s="1" t="s">
        <v>9</v>
      </c>
      <c r="E70">
        <f>VALUE(Calorimeter2[[#This Row],[Column1]])</f>
        <v>0.55000000000000004</v>
      </c>
      <c r="F70">
        <f t="shared" si="1"/>
        <v>1980.0000000000002</v>
      </c>
      <c r="G70">
        <f>VALUE(Calorimeter2[[#This Row],[Column2]])</f>
        <v>27.006196145508898</v>
      </c>
    </row>
    <row r="71" spans="1:7">
      <c r="A71" s="1" t="s">
        <v>679</v>
      </c>
      <c r="B71" s="1" t="s">
        <v>680</v>
      </c>
      <c r="C71" s="1" t="s">
        <v>583</v>
      </c>
      <c r="E71">
        <f>VALUE(Calorimeter2[[#This Row],[Column1]])</f>
        <v>0.55833333333333302</v>
      </c>
      <c r="F71">
        <f t="shared" si="1"/>
        <v>2009.9999999999989</v>
      </c>
      <c r="G71">
        <f>VALUE(Calorimeter2[[#This Row],[Column2]])</f>
        <v>26.870191748815099</v>
      </c>
    </row>
    <row r="72" spans="1:7">
      <c r="A72" s="1" t="s">
        <v>681</v>
      </c>
      <c r="B72" s="1" t="s">
        <v>680</v>
      </c>
      <c r="C72" s="1" t="s">
        <v>640</v>
      </c>
      <c r="E72">
        <f>VALUE(Calorimeter2[[#This Row],[Column1]])</f>
        <v>0.56666666666666599</v>
      </c>
      <c r="F72">
        <f t="shared" si="1"/>
        <v>2039.9999999999975</v>
      </c>
      <c r="G72">
        <f>VALUE(Calorimeter2[[#This Row],[Column2]])</f>
        <v>26.870191748815099</v>
      </c>
    </row>
    <row r="73" spans="1:7">
      <c r="A73" s="1" t="s">
        <v>682</v>
      </c>
      <c r="B73" s="1" t="s">
        <v>672</v>
      </c>
      <c r="C73" s="1" t="s">
        <v>640</v>
      </c>
      <c r="E73">
        <f>VALUE(Calorimeter2[[#This Row],[Column1]])</f>
        <v>0.57499999999999996</v>
      </c>
      <c r="F73">
        <f t="shared" si="1"/>
        <v>2070</v>
      </c>
      <c r="G73">
        <f>VALUE(Calorimeter2[[#This Row],[Column2]])</f>
        <v>26.9789980302555</v>
      </c>
    </row>
    <row r="74" spans="1:7">
      <c r="A74" s="1" t="s">
        <v>683</v>
      </c>
      <c r="B74" s="1" t="s">
        <v>684</v>
      </c>
      <c r="C74" s="1" t="s">
        <v>640</v>
      </c>
      <c r="E74">
        <f>VALUE(Calorimeter2[[#This Row],[Column1]])</f>
        <v>0.58333333333333304</v>
      </c>
      <c r="F74">
        <f t="shared" si="1"/>
        <v>2099.9999999999991</v>
      </c>
      <c r="G74">
        <f>VALUE(Calorimeter2[[#This Row],[Column2]])</f>
        <v>26.8429866314344</v>
      </c>
    </row>
    <row r="75" spans="1:7">
      <c r="A75" s="1" t="s">
        <v>685</v>
      </c>
      <c r="B75" s="1" t="s">
        <v>677</v>
      </c>
      <c r="C75" s="1" t="s">
        <v>686</v>
      </c>
      <c r="E75">
        <f>VALUE(Calorimeter2[[#This Row],[Column1]])</f>
        <v>0.59166666666666601</v>
      </c>
      <c r="F75">
        <f t="shared" si="1"/>
        <v>2129.9999999999977</v>
      </c>
      <c r="G75">
        <f>VALUE(Calorimeter2[[#This Row],[Column2]])</f>
        <v>26.897395428993701</v>
      </c>
    </row>
    <row r="76" spans="1:7">
      <c r="A76" s="1" t="s">
        <v>687</v>
      </c>
      <c r="B76" s="1" t="s">
        <v>677</v>
      </c>
      <c r="C76" s="1" t="s">
        <v>686</v>
      </c>
      <c r="E76">
        <f>VALUE(Calorimeter2[[#This Row],[Column1]])</f>
        <v>0.6</v>
      </c>
      <c r="F76">
        <f t="shared" si="1"/>
        <v>2160</v>
      </c>
      <c r="G76">
        <f>VALUE(Calorimeter2[[#This Row],[Column2]])</f>
        <v>26.897395428993701</v>
      </c>
    </row>
    <row r="77" spans="1:7">
      <c r="A77" s="1" t="s">
        <v>688</v>
      </c>
      <c r="B77" s="1" t="s">
        <v>689</v>
      </c>
      <c r="C77" s="1" t="s">
        <v>648</v>
      </c>
      <c r="E77">
        <f>VALUE(Calorimeter2[[#This Row],[Column1]])</f>
        <v>0.60833333333333295</v>
      </c>
      <c r="F77">
        <f t="shared" si="1"/>
        <v>2189.9999999999986</v>
      </c>
      <c r="G77">
        <f>VALUE(Calorimeter2[[#This Row],[Column2]])</f>
        <v>26.7613624719197</v>
      </c>
    </row>
    <row r="78" spans="1:7">
      <c r="A78" s="1" t="s">
        <v>690</v>
      </c>
      <c r="B78" s="1" t="s">
        <v>689</v>
      </c>
      <c r="C78" s="1" t="s">
        <v>686</v>
      </c>
      <c r="E78">
        <f>VALUE(Calorimeter2[[#This Row],[Column1]])</f>
        <v>0.61666666666666603</v>
      </c>
      <c r="F78">
        <f t="shared" si="1"/>
        <v>2219.9999999999977</v>
      </c>
      <c r="G78">
        <f>VALUE(Calorimeter2[[#This Row],[Column2]])</f>
        <v>26.7613624719197</v>
      </c>
    </row>
    <row r="79" spans="1:7">
      <c r="A79" s="1" t="s">
        <v>691</v>
      </c>
      <c r="B79" s="1" t="s">
        <v>219</v>
      </c>
      <c r="C79" s="1" t="s">
        <v>614</v>
      </c>
      <c r="E79">
        <f>VALUE(Calorimeter2[[#This Row],[Column1]])</f>
        <v>0.625</v>
      </c>
      <c r="F79">
        <f t="shared" si="1"/>
        <v>2250</v>
      </c>
      <c r="G79">
        <f>VALUE(Calorimeter2[[#This Row],[Column2]])</f>
        <v>26.815780058441302</v>
      </c>
    </row>
    <row r="80" spans="1:7">
      <c r="A80" s="1" t="s">
        <v>692</v>
      </c>
      <c r="B80" s="1" t="s">
        <v>684</v>
      </c>
      <c r="C80" s="1" t="s">
        <v>686</v>
      </c>
      <c r="E80">
        <f>VALUE(Calorimeter2[[#This Row],[Column1]])</f>
        <v>0.63333333333333297</v>
      </c>
      <c r="F80">
        <f t="shared" si="1"/>
        <v>2279.9999999999986</v>
      </c>
      <c r="G80">
        <f>VALUE(Calorimeter2[[#This Row],[Column2]])</f>
        <v>26.8429866314344</v>
      </c>
    </row>
    <row r="81" spans="1:7">
      <c r="A81" s="1" t="s">
        <v>693</v>
      </c>
      <c r="B81" s="1" t="s">
        <v>694</v>
      </c>
      <c r="C81" s="1" t="s">
        <v>640</v>
      </c>
      <c r="E81">
        <f>VALUE(Calorimeter2[[#This Row],[Column1]])</f>
        <v>0.64166666666666605</v>
      </c>
      <c r="F81">
        <f t="shared" si="1"/>
        <v>2309.9999999999977</v>
      </c>
      <c r="G81">
        <f>VALUE(Calorimeter2[[#This Row],[Column2]])</f>
        <v>26.706938841740399</v>
      </c>
    </row>
    <row r="82" spans="1:7">
      <c r="A82" s="1" t="s">
        <v>695</v>
      </c>
      <c r="B82" s="1" t="s">
        <v>696</v>
      </c>
      <c r="C82" s="1" t="s">
        <v>614</v>
      </c>
      <c r="E82">
        <f>VALUE(Calorimeter2[[#This Row],[Column1]])</f>
        <v>0.65</v>
      </c>
      <c r="F82">
        <f t="shared" si="1"/>
        <v>2340</v>
      </c>
      <c r="G82">
        <f>VALUE(Calorimeter2[[#This Row],[Column2]])</f>
        <v>26.734151421513801</v>
      </c>
    </row>
    <row r="83" spans="1:7">
      <c r="A83" s="1" t="s">
        <v>697</v>
      </c>
      <c r="B83" s="1" t="s">
        <v>689</v>
      </c>
      <c r="C83" s="1" t="s">
        <v>583</v>
      </c>
      <c r="E83">
        <f>VALUE(Calorimeter2[[#This Row],[Column1]])</f>
        <v>0.65833333333333299</v>
      </c>
      <c r="F83">
        <f t="shared" si="1"/>
        <v>2369.9999999999986</v>
      </c>
      <c r="G83">
        <f>VALUE(Calorimeter2[[#This Row],[Column2]])</f>
        <v>26.7613624719197</v>
      </c>
    </row>
    <row r="84" spans="1:7">
      <c r="A84" s="1" t="s">
        <v>167</v>
      </c>
      <c r="B84" s="1" t="s">
        <v>509</v>
      </c>
      <c r="C84" s="1" t="s">
        <v>9</v>
      </c>
      <c r="E84">
        <f>VALUE(Calorimeter2[[#This Row],[Column1]])</f>
        <v>0.66666666666666596</v>
      </c>
      <c r="F84">
        <f t="shared" si="1"/>
        <v>2399.9999999999973</v>
      </c>
      <c r="G84">
        <f>VALUE(Calorimeter2[[#This Row],[Column2]])</f>
        <v>26.679724714132199</v>
      </c>
    </row>
    <row r="85" spans="1:7">
      <c r="A85" s="1" t="s">
        <v>698</v>
      </c>
      <c r="B85" s="1" t="s">
        <v>694</v>
      </c>
      <c r="C85" s="1" t="s">
        <v>49</v>
      </c>
      <c r="E85">
        <f>VALUE(Calorimeter2[[#This Row],[Column1]])</f>
        <v>0.67500000000000004</v>
      </c>
      <c r="F85">
        <f t="shared" si="1"/>
        <v>2430</v>
      </c>
      <c r="G85">
        <f>VALUE(Calorimeter2[[#This Row],[Column2]])</f>
        <v>26.706938841740399</v>
      </c>
    </row>
    <row r="86" spans="1:7">
      <c r="A86" s="1" t="s">
        <v>699</v>
      </c>
      <c r="B86" s="1" t="s">
        <v>700</v>
      </c>
      <c r="C86" s="1" t="s">
        <v>583</v>
      </c>
      <c r="E86">
        <f>VALUE(Calorimeter2[[#This Row],[Column1]])</f>
        <v>0.68333333333333302</v>
      </c>
      <c r="F86">
        <f t="shared" si="1"/>
        <v>2459.9999999999986</v>
      </c>
      <c r="G86">
        <f>VALUE(Calorimeter2[[#This Row],[Column2]])</f>
        <v>26.652509020210001</v>
      </c>
    </row>
    <row r="87" spans="1:7">
      <c r="A87" s="1" t="s">
        <v>701</v>
      </c>
      <c r="B87" s="1" t="s">
        <v>509</v>
      </c>
      <c r="C87" s="1" t="s">
        <v>9</v>
      </c>
      <c r="E87">
        <f>VALUE(Calorimeter2[[#This Row],[Column1]])</f>
        <v>0.69166666666666599</v>
      </c>
      <c r="F87">
        <f t="shared" si="1"/>
        <v>2489.9999999999977</v>
      </c>
      <c r="G87">
        <f>VALUE(Calorimeter2[[#This Row],[Column2]])</f>
        <v>26.679724714132199</v>
      </c>
    </row>
    <row r="88" spans="1:7">
      <c r="A88" s="1" t="s">
        <v>702</v>
      </c>
      <c r="B88" s="1" t="s">
        <v>703</v>
      </c>
      <c r="C88" s="1" t="s">
        <v>49</v>
      </c>
      <c r="E88">
        <f>VALUE(Calorimeter2[[#This Row],[Column1]])</f>
        <v>0.7</v>
      </c>
      <c r="F88">
        <f t="shared" si="1"/>
        <v>2520</v>
      </c>
      <c r="G88">
        <f>VALUE(Calorimeter2[[#This Row],[Column2]])</f>
        <v>26.6252917414831</v>
      </c>
    </row>
    <row r="89" spans="1:7">
      <c r="A89" s="1" t="s">
        <v>704</v>
      </c>
      <c r="B89" s="1" t="s">
        <v>694</v>
      </c>
      <c r="C89" s="1" t="s">
        <v>583</v>
      </c>
      <c r="E89">
        <f>VALUE(Calorimeter2[[#This Row],[Column1]])</f>
        <v>0.70833333333333304</v>
      </c>
      <c r="F89">
        <f t="shared" si="1"/>
        <v>2549.9999999999991</v>
      </c>
      <c r="G89">
        <f>VALUE(Calorimeter2[[#This Row],[Column2]])</f>
        <v>26.706938841740399</v>
      </c>
    </row>
    <row r="90" spans="1:7">
      <c r="A90" s="1" t="s">
        <v>705</v>
      </c>
      <c r="B90" s="1" t="s">
        <v>706</v>
      </c>
      <c r="C90" s="1" t="s">
        <v>583</v>
      </c>
      <c r="E90">
        <f>VALUE(Calorimeter2[[#This Row],[Column1]])</f>
        <v>0.71666666666666601</v>
      </c>
      <c r="F90">
        <f t="shared" si="1"/>
        <v>2579.9999999999977</v>
      </c>
      <c r="G90">
        <f>VALUE(Calorimeter2[[#This Row],[Column2]])</f>
        <v>26.598072859448699</v>
      </c>
    </row>
    <row r="91" spans="1:7">
      <c r="A91" s="1" t="s">
        <v>707</v>
      </c>
      <c r="B91" s="1" t="s">
        <v>219</v>
      </c>
      <c r="C91" s="1" t="s">
        <v>49</v>
      </c>
      <c r="E91">
        <f>VALUE(Calorimeter2[[#This Row],[Column1]])</f>
        <v>0.72499999999999998</v>
      </c>
      <c r="F91">
        <f t="shared" si="1"/>
        <v>2610</v>
      </c>
      <c r="G91">
        <f>VALUE(Calorimeter2[[#This Row],[Column2]])</f>
        <v>26.815780058441302</v>
      </c>
    </row>
    <row r="92" spans="1:7">
      <c r="A92" s="1" t="s">
        <v>708</v>
      </c>
      <c r="B92" s="1" t="s">
        <v>709</v>
      </c>
      <c r="C92" s="1" t="s">
        <v>49</v>
      </c>
      <c r="E92">
        <f>VALUE(Calorimeter2[[#This Row],[Column1]])</f>
        <v>0.73333333333333295</v>
      </c>
      <c r="F92">
        <f t="shared" si="1"/>
        <v>2639.9999999999986</v>
      </c>
      <c r="G92">
        <f>VALUE(Calorimeter2[[#This Row],[Column2]])</f>
        <v>26.516406408296699</v>
      </c>
    </row>
    <row r="93" spans="1:7">
      <c r="A93" s="1" t="s">
        <v>710</v>
      </c>
      <c r="B93" s="1" t="s">
        <v>709</v>
      </c>
      <c r="C93" s="1" t="s">
        <v>583</v>
      </c>
      <c r="E93">
        <f>VALUE(Calorimeter2[[#This Row],[Column1]])</f>
        <v>0.74166666666666603</v>
      </c>
      <c r="F93">
        <f t="shared" si="1"/>
        <v>2669.9999999999977</v>
      </c>
      <c r="G93">
        <f>VALUE(Calorimeter2[[#This Row],[Column2]])</f>
        <v>26.516406408296699</v>
      </c>
    </row>
    <row r="94" spans="1:7">
      <c r="A94" s="1" t="s">
        <v>711</v>
      </c>
      <c r="B94" s="1" t="s">
        <v>217</v>
      </c>
      <c r="C94" s="1" t="s">
        <v>614</v>
      </c>
      <c r="E94">
        <f>VALUE(Calorimeter2[[#This Row],[Column1]])</f>
        <v>0.75</v>
      </c>
      <c r="F94">
        <f t="shared" si="1"/>
        <v>2700</v>
      </c>
      <c r="G94">
        <f>VALUE(Calorimeter2[[#This Row],[Column2]])</f>
        <v>26.543630211387999</v>
      </c>
    </row>
    <row r="95" spans="1:7">
      <c r="A95" s="1" t="s">
        <v>712</v>
      </c>
      <c r="B95" s="1" t="s">
        <v>713</v>
      </c>
      <c r="C95" s="1" t="s">
        <v>49</v>
      </c>
      <c r="E95">
        <f>VALUE(Calorimeter2[[#This Row],[Column1]])</f>
        <v>0.75833333333333297</v>
      </c>
      <c r="F95">
        <f t="shared" si="1"/>
        <v>2729.9999999999986</v>
      </c>
      <c r="G95">
        <f>VALUE(Calorimeter2[[#This Row],[Column2]])</f>
        <v>26.434724860134398</v>
      </c>
    </row>
    <row r="96" spans="1:7">
      <c r="A96" s="1" t="s">
        <v>714</v>
      </c>
      <c r="B96" s="1" t="s">
        <v>715</v>
      </c>
      <c r="C96" s="1" t="s">
        <v>583</v>
      </c>
      <c r="E96">
        <f>VALUE(Calorimeter2[[#This Row],[Column1]])</f>
        <v>0.76666666666666605</v>
      </c>
      <c r="F96">
        <f t="shared" si="1"/>
        <v>2759.9999999999977</v>
      </c>
      <c r="G96">
        <f>VALUE(Calorimeter2[[#This Row],[Column2]])</f>
        <v>26.461953751238902</v>
      </c>
    </row>
    <row r="97" spans="1:7">
      <c r="A97" s="1" t="s">
        <v>716</v>
      </c>
      <c r="B97" s="1" t="s">
        <v>717</v>
      </c>
      <c r="C97" s="1" t="s">
        <v>49</v>
      </c>
      <c r="E97">
        <f>VALUE(Calorimeter2[[#This Row],[Column1]])</f>
        <v>0.77500000000000002</v>
      </c>
      <c r="F97">
        <f t="shared" si="1"/>
        <v>2790</v>
      </c>
      <c r="G97">
        <f>VALUE(Calorimeter2[[#This Row],[Column2]])</f>
        <v>26.489180927767901</v>
      </c>
    </row>
    <row r="98" spans="1:7">
      <c r="A98" s="1" t="s">
        <v>718</v>
      </c>
      <c r="B98" s="1" t="s">
        <v>715</v>
      </c>
      <c r="C98" s="1" t="s">
        <v>9</v>
      </c>
      <c r="E98">
        <f>VALUE(Calorimeter2[[#This Row],[Column1]])</f>
        <v>0.78333333333333299</v>
      </c>
      <c r="F98">
        <f t="shared" si="1"/>
        <v>2819.9999999999986</v>
      </c>
      <c r="G98">
        <f>VALUE(Calorimeter2[[#This Row],[Column2]])</f>
        <v>26.461953751238902</v>
      </c>
    </row>
    <row r="99" spans="1:7">
      <c r="A99" s="1" t="s">
        <v>719</v>
      </c>
      <c r="B99" s="1" t="s">
        <v>715</v>
      </c>
      <c r="C99" s="1" t="s">
        <v>583</v>
      </c>
      <c r="E99">
        <f>VALUE(Calorimeter2[[#This Row],[Column1]])</f>
        <v>0.79166666666666596</v>
      </c>
      <c r="F99">
        <f t="shared" si="1"/>
        <v>2849.9999999999973</v>
      </c>
      <c r="G99">
        <f>VALUE(Calorimeter2[[#This Row],[Column2]])</f>
        <v>26.461953751238902</v>
      </c>
    </row>
    <row r="100" spans="1:7">
      <c r="A100" s="1" t="s">
        <v>720</v>
      </c>
      <c r="B100" s="1" t="s">
        <v>717</v>
      </c>
      <c r="C100" s="1" t="s">
        <v>9</v>
      </c>
      <c r="E100">
        <f>VALUE(Calorimeter2[[#This Row],[Column1]])</f>
        <v>0.8</v>
      </c>
      <c r="F100">
        <f t="shared" si="1"/>
        <v>2880</v>
      </c>
      <c r="G100">
        <f>VALUE(Calorimeter2[[#This Row],[Column2]])</f>
        <v>26.489180927767901</v>
      </c>
    </row>
    <row r="101" spans="1:7">
      <c r="A101" s="1" t="s">
        <v>721</v>
      </c>
      <c r="B101" s="1" t="s">
        <v>715</v>
      </c>
      <c r="C101" s="1" t="s">
        <v>9</v>
      </c>
      <c r="E101">
        <f>VALUE(Calorimeter2[[#This Row],[Column1]])</f>
        <v>0.80833333333333302</v>
      </c>
      <c r="F101">
        <f t="shared" si="1"/>
        <v>2909.9999999999986</v>
      </c>
      <c r="G101">
        <f>VALUE(Calorimeter2[[#This Row],[Column2]])</f>
        <v>26.461953751238902</v>
      </c>
    </row>
    <row r="102" spans="1:7">
      <c r="A102" s="1" t="s">
        <v>722</v>
      </c>
      <c r="B102" s="1" t="s">
        <v>713</v>
      </c>
      <c r="C102" s="1" t="s">
        <v>614</v>
      </c>
      <c r="E102">
        <f>VALUE(Calorimeter2[[#This Row],[Column1]])</f>
        <v>0.81666666666666599</v>
      </c>
      <c r="F102">
        <f t="shared" si="1"/>
        <v>2939.9999999999977</v>
      </c>
      <c r="G102">
        <f>VALUE(Calorimeter2[[#This Row],[Column2]])</f>
        <v>26.434724860134398</v>
      </c>
    </row>
    <row r="103" spans="1:7">
      <c r="A103" s="1" t="s">
        <v>723</v>
      </c>
      <c r="B103" s="1" t="s">
        <v>724</v>
      </c>
      <c r="C103" s="1" t="s">
        <v>614</v>
      </c>
      <c r="E103">
        <f>VALUE(Calorimeter2[[#This Row],[Column1]])</f>
        <v>0.82499999999999996</v>
      </c>
      <c r="F103">
        <f t="shared" si="1"/>
        <v>2970</v>
      </c>
      <c r="G103">
        <f>VALUE(Calorimeter2[[#This Row],[Column2]])</f>
        <v>26.3530277134311</v>
      </c>
    </row>
    <row r="104" spans="1:7">
      <c r="A104" s="1" t="s">
        <v>170</v>
      </c>
      <c r="B104" s="1" t="s">
        <v>15</v>
      </c>
      <c r="C104" s="1" t="s">
        <v>614</v>
      </c>
      <c r="E104">
        <f>VALUE(Calorimeter2[[#This Row],[Column1]])</f>
        <v>0.83333333333333304</v>
      </c>
      <c r="F104">
        <f t="shared" si="1"/>
        <v>2999.9999999999991</v>
      </c>
      <c r="G104">
        <f>VALUE(Calorimeter2[[#This Row],[Column2]])</f>
        <v>26.3802618598368</v>
      </c>
    </row>
    <row r="105" spans="1:7">
      <c r="A105" s="1" t="s">
        <v>725</v>
      </c>
      <c r="B105" s="1" t="s">
        <v>15</v>
      </c>
      <c r="C105" s="1" t="s">
        <v>614</v>
      </c>
      <c r="E105">
        <f>VALUE(Calorimeter2[[#This Row],[Column1]])</f>
        <v>0.84166666666666601</v>
      </c>
      <c r="F105">
        <f t="shared" si="1"/>
        <v>3029.9999999999977</v>
      </c>
      <c r="G105">
        <f>VALUE(Calorimeter2[[#This Row],[Column2]])</f>
        <v>26.3802618598368</v>
      </c>
    </row>
    <row r="106" spans="1:7">
      <c r="A106" s="1" t="s">
        <v>726</v>
      </c>
      <c r="B106" s="1" t="s">
        <v>727</v>
      </c>
      <c r="C106" s="1" t="s">
        <v>9</v>
      </c>
    </row>
    <row r="107" spans="1:7">
      <c r="A107" s="1" t="s">
        <v>728</v>
      </c>
      <c r="B107" s="1" t="s">
        <v>15</v>
      </c>
      <c r="C107" s="1" t="s">
        <v>640</v>
      </c>
    </row>
    <row r="108" spans="1:7">
      <c r="A108" s="1" t="s">
        <v>729</v>
      </c>
      <c r="B108" s="1" t="s">
        <v>15</v>
      </c>
      <c r="C108" s="1" t="s">
        <v>614</v>
      </c>
    </row>
    <row r="109" spans="1:7">
      <c r="A109" s="1" t="s">
        <v>730</v>
      </c>
      <c r="B109" s="1" t="s">
        <v>724</v>
      </c>
      <c r="C109" s="1" t="s">
        <v>583</v>
      </c>
    </row>
    <row r="110" spans="1:7">
      <c r="A110" s="1" t="s">
        <v>731</v>
      </c>
      <c r="B110" s="1" t="s">
        <v>724</v>
      </c>
      <c r="C110" s="1" t="s">
        <v>49</v>
      </c>
    </row>
    <row r="111" spans="1:7">
      <c r="A111" s="1" t="s">
        <v>732</v>
      </c>
      <c r="B111" s="1" t="s">
        <v>724</v>
      </c>
      <c r="C111" s="1" t="s">
        <v>580</v>
      </c>
    </row>
    <row r="112" spans="1:7">
      <c r="A112" s="1" t="s">
        <v>733</v>
      </c>
      <c r="B112" s="1" t="s">
        <v>727</v>
      </c>
      <c r="C112" s="1" t="s">
        <v>49</v>
      </c>
    </row>
    <row r="113" spans="1:3">
      <c r="A113" s="1" t="s">
        <v>734</v>
      </c>
      <c r="B113" s="1" t="s">
        <v>735</v>
      </c>
      <c r="C113" s="1" t="s">
        <v>736</v>
      </c>
    </row>
    <row r="114" spans="1:3">
      <c r="A114" s="1" t="s">
        <v>737</v>
      </c>
      <c r="B114" s="1" t="s">
        <v>738</v>
      </c>
      <c r="C114" s="1" t="s">
        <v>580</v>
      </c>
    </row>
    <row r="115" spans="1:3">
      <c r="A115" s="1" t="s">
        <v>739</v>
      </c>
      <c r="B115" s="1" t="s">
        <v>215</v>
      </c>
      <c r="C115" s="1" t="s">
        <v>476</v>
      </c>
    </row>
    <row r="116" spans="1:3">
      <c r="A116" s="1" t="s">
        <v>740</v>
      </c>
      <c r="B116" s="1" t="s">
        <v>741</v>
      </c>
      <c r="C116" s="1" t="s">
        <v>476</v>
      </c>
    </row>
    <row r="117" spans="1:3">
      <c r="A117" s="1" t="s">
        <v>742</v>
      </c>
      <c r="B117" s="1" t="s">
        <v>743</v>
      </c>
      <c r="C117" s="1" t="s">
        <v>395</v>
      </c>
    </row>
    <row r="118" spans="1:3">
      <c r="A118" s="1" t="s">
        <v>744</v>
      </c>
      <c r="B118" s="1" t="s">
        <v>741</v>
      </c>
      <c r="C118" s="1" t="s">
        <v>476</v>
      </c>
    </row>
    <row r="119" spans="1:3">
      <c r="A119" s="1" t="s">
        <v>745</v>
      </c>
      <c r="B119" s="1" t="s">
        <v>743</v>
      </c>
      <c r="C119" s="1" t="s">
        <v>395</v>
      </c>
    </row>
    <row r="120" spans="1:3">
      <c r="A120" s="1" t="s">
        <v>746</v>
      </c>
      <c r="B120" s="1" t="s">
        <v>743</v>
      </c>
      <c r="C120" s="1" t="s">
        <v>747</v>
      </c>
    </row>
    <row r="121" spans="1:3">
      <c r="A121" s="1" t="s">
        <v>748</v>
      </c>
      <c r="B121" s="1" t="s">
        <v>749</v>
      </c>
      <c r="C121" s="1" t="s">
        <v>395</v>
      </c>
    </row>
    <row r="122" spans="1:3">
      <c r="A122" s="1" t="s">
        <v>750</v>
      </c>
      <c r="B122" s="1" t="s">
        <v>743</v>
      </c>
      <c r="C122" s="1" t="s">
        <v>751</v>
      </c>
    </row>
    <row r="123" spans="1:3">
      <c r="A123" s="1" t="s">
        <v>752</v>
      </c>
      <c r="B123" s="1" t="s">
        <v>753</v>
      </c>
      <c r="C123" s="1" t="s">
        <v>395</v>
      </c>
    </row>
    <row r="124" spans="1:3">
      <c r="A124" s="1" t="s">
        <v>7</v>
      </c>
      <c r="B124" s="1" t="s">
        <v>212</v>
      </c>
      <c r="C124" s="1" t="s">
        <v>395</v>
      </c>
    </row>
    <row r="125" spans="1:3">
      <c r="A125" s="1" t="s">
        <v>754</v>
      </c>
      <c r="B125" s="1" t="s">
        <v>753</v>
      </c>
      <c r="C125" s="1" t="s">
        <v>747</v>
      </c>
    </row>
    <row r="126" spans="1:3">
      <c r="A126" s="1" t="s">
        <v>755</v>
      </c>
      <c r="B126" s="1" t="s">
        <v>362</v>
      </c>
      <c r="C126" s="1" t="s">
        <v>747</v>
      </c>
    </row>
    <row r="127" spans="1:3">
      <c r="A127" s="1" t="s">
        <v>756</v>
      </c>
      <c r="B127" s="1" t="s">
        <v>757</v>
      </c>
      <c r="C127" s="1" t="s">
        <v>747</v>
      </c>
    </row>
    <row r="128" spans="1:3">
      <c r="A128" s="1" t="s">
        <v>758</v>
      </c>
      <c r="B128" s="1" t="s">
        <v>757</v>
      </c>
      <c r="C128" s="1" t="s">
        <v>395</v>
      </c>
    </row>
    <row r="129" spans="1:3">
      <c r="A129" s="1" t="s">
        <v>759</v>
      </c>
      <c r="B129" s="1" t="s">
        <v>760</v>
      </c>
      <c r="C129" s="1" t="s">
        <v>747</v>
      </c>
    </row>
    <row r="130" spans="1:3">
      <c r="A130" s="1" t="s">
        <v>761</v>
      </c>
      <c r="B130" s="1" t="s">
        <v>508</v>
      </c>
      <c r="C130" s="1" t="s">
        <v>395</v>
      </c>
    </row>
    <row r="131" spans="1:3">
      <c r="A131" s="1" t="s">
        <v>762</v>
      </c>
      <c r="B131" s="1" t="s">
        <v>508</v>
      </c>
      <c r="C131" s="1" t="s">
        <v>736</v>
      </c>
    </row>
    <row r="132" spans="1:3">
      <c r="A132" s="1" t="s">
        <v>763</v>
      </c>
      <c r="B132" s="1" t="s">
        <v>764</v>
      </c>
      <c r="C132" s="1" t="s">
        <v>476</v>
      </c>
    </row>
    <row r="133" spans="1:3">
      <c r="A133" s="1" t="s">
        <v>765</v>
      </c>
      <c r="B133" s="1" t="s">
        <v>760</v>
      </c>
      <c r="C133" s="1" t="s">
        <v>580</v>
      </c>
    </row>
    <row r="134" spans="1:3">
      <c r="A134" s="1" t="s">
        <v>766</v>
      </c>
      <c r="B134" s="1" t="s">
        <v>757</v>
      </c>
      <c r="C134" s="1" t="s">
        <v>591</v>
      </c>
    </row>
    <row r="135" spans="1:3">
      <c r="A135" s="1" t="s">
        <v>767</v>
      </c>
      <c r="B135" s="1" t="s">
        <v>768</v>
      </c>
      <c r="C135" s="1" t="s">
        <v>769</v>
      </c>
    </row>
    <row r="136" spans="1:3">
      <c r="A136" s="1" t="s">
        <v>770</v>
      </c>
      <c r="B136" s="1" t="s">
        <v>760</v>
      </c>
      <c r="C136" s="1" t="s">
        <v>736</v>
      </c>
    </row>
    <row r="137" spans="1:3">
      <c r="A137" s="1" t="s">
        <v>771</v>
      </c>
      <c r="B137" s="1" t="s">
        <v>772</v>
      </c>
      <c r="C137" s="1" t="s">
        <v>769</v>
      </c>
    </row>
    <row r="138" spans="1:3">
      <c r="A138" s="1" t="s">
        <v>773</v>
      </c>
      <c r="B138" s="1" t="s">
        <v>768</v>
      </c>
      <c r="C138" s="1" t="s">
        <v>769</v>
      </c>
    </row>
    <row r="139" spans="1:3">
      <c r="A139" s="1" t="s">
        <v>774</v>
      </c>
      <c r="B139" s="1" t="s">
        <v>772</v>
      </c>
      <c r="C139" s="1" t="s">
        <v>769</v>
      </c>
    </row>
    <row r="140" spans="1:3">
      <c r="A140" s="1" t="s">
        <v>775</v>
      </c>
      <c r="B140" s="1" t="s">
        <v>772</v>
      </c>
      <c r="C140" s="1" t="s">
        <v>769</v>
      </c>
    </row>
    <row r="141" spans="1:3">
      <c r="A141" s="1" t="s">
        <v>776</v>
      </c>
      <c r="B141" s="1" t="s">
        <v>772</v>
      </c>
      <c r="C141" s="1" t="s">
        <v>769</v>
      </c>
    </row>
    <row r="142" spans="1:3">
      <c r="A142" s="1" t="s">
        <v>777</v>
      </c>
      <c r="B142" s="1" t="s">
        <v>778</v>
      </c>
      <c r="C142" s="1" t="s">
        <v>476</v>
      </c>
    </row>
    <row r="143" spans="1:3">
      <c r="A143" s="1" t="s">
        <v>779</v>
      </c>
      <c r="B143" s="1" t="s">
        <v>780</v>
      </c>
      <c r="C143" s="1" t="s">
        <v>736</v>
      </c>
    </row>
    <row r="144" spans="1:3">
      <c r="A144" s="1" t="s">
        <v>173</v>
      </c>
      <c r="B144" s="1" t="s">
        <v>486</v>
      </c>
      <c r="C144" s="1" t="s">
        <v>769</v>
      </c>
    </row>
    <row r="145" spans="1:3">
      <c r="A145" s="1" t="s">
        <v>781</v>
      </c>
      <c r="B145" s="1" t="s">
        <v>780</v>
      </c>
      <c r="C145" s="1" t="s">
        <v>395</v>
      </c>
    </row>
    <row r="146" spans="1:3">
      <c r="A146" s="1" t="s">
        <v>782</v>
      </c>
      <c r="B146" s="1" t="s">
        <v>507</v>
      </c>
      <c r="C146" s="1" t="s">
        <v>395</v>
      </c>
    </row>
    <row r="147" spans="1:3">
      <c r="A147" s="1" t="s">
        <v>783</v>
      </c>
      <c r="B147" s="1" t="s">
        <v>778</v>
      </c>
      <c r="C147" s="1" t="s">
        <v>769</v>
      </c>
    </row>
    <row r="148" spans="1:3">
      <c r="A148" s="1" t="s">
        <v>784</v>
      </c>
      <c r="B148" s="1" t="s">
        <v>507</v>
      </c>
      <c r="C148" s="1" t="s">
        <v>476</v>
      </c>
    </row>
    <row r="149" spans="1:3">
      <c r="A149" s="1" t="s">
        <v>785</v>
      </c>
      <c r="B149" s="1" t="s">
        <v>210</v>
      </c>
      <c r="C149" s="1" t="s">
        <v>395</v>
      </c>
    </row>
    <row r="150" spans="1:3">
      <c r="A150" s="1" t="s">
        <v>786</v>
      </c>
      <c r="B150" s="1" t="s">
        <v>787</v>
      </c>
      <c r="C150" s="1" t="s">
        <v>395</v>
      </c>
    </row>
    <row r="151" spans="1:3">
      <c r="A151" s="1" t="s">
        <v>788</v>
      </c>
      <c r="B151" s="1" t="s">
        <v>780</v>
      </c>
      <c r="C151" s="1" t="s">
        <v>769</v>
      </c>
    </row>
    <row r="152" spans="1:3">
      <c r="A152" s="1" t="s">
        <v>789</v>
      </c>
      <c r="B152" s="1" t="s">
        <v>787</v>
      </c>
      <c r="C152" s="1" t="s">
        <v>476</v>
      </c>
    </row>
    <row r="153" spans="1:3">
      <c r="A153" s="1" t="s">
        <v>790</v>
      </c>
      <c r="B153" s="1" t="s">
        <v>791</v>
      </c>
      <c r="C153" s="1" t="s">
        <v>395</v>
      </c>
    </row>
    <row r="154" spans="1:3">
      <c r="A154" s="1" t="s">
        <v>792</v>
      </c>
      <c r="B154" s="1" t="s">
        <v>787</v>
      </c>
      <c r="C154" s="1" t="s">
        <v>395</v>
      </c>
    </row>
    <row r="155" spans="1:3">
      <c r="A155" s="1" t="s">
        <v>793</v>
      </c>
      <c r="B155" s="1" t="s">
        <v>791</v>
      </c>
      <c r="C155" s="1" t="s">
        <v>8</v>
      </c>
    </row>
    <row r="156" spans="1:3">
      <c r="A156" s="1" t="s">
        <v>794</v>
      </c>
      <c r="B156" s="1" t="s">
        <v>787</v>
      </c>
      <c r="C156" s="1" t="s">
        <v>795</v>
      </c>
    </row>
    <row r="157" spans="1:3">
      <c r="A157" s="1" t="s">
        <v>796</v>
      </c>
      <c r="B157" s="1" t="s">
        <v>791</v>
      </c>
      <c r="C157" s="1" t="s">
        <v>795</v>
      </c>
    </row>
    <row r="158" spans="1:3">
      <c r="A158" s="1" t="s">
        <v>797</v>
      </c>
      <c r="B158" s="1" t="s">
        <v>210</v>
      </c>
      <c r="C158" s="1" t="s">
        <v>798</v>
      </c>
    </row>
    <row r="159" spans="1:3">
      <c r="A159" s="1" t="s">
        <v>799</v>
      </c>
      <c r="B159" s="1" t="s">
        <v>791</v>
      </c>
      <c r="C159" s="1" t="s">
        <v>800</v>
      </c>
    </row>
    <row r="160" spans="1:3">
      <c r="A160" s="1" t="s">
        <v>801</v>
      </c>
      <c r="B160" s="1" t="s">
        <v>791</v>
      </c>
      <c r="C160" s="1" t="s">
        <v>802</v>
      </c>
    </row>
    <row r="161" spans="1:3">
      <c r="A161" s="1" t="s">
        <v>803</v>
      </c>
      <c r="B161" s="1" t="s">
        <v>506</v>
      </c>
      <c r="C161" s="1" t="s">
        <v>802</v>
      </c>
    </row>
    <row r="162" spans="1:3">
      <c r="A162" s="1" t="s">
        <v>804</v>
      </c>
      <c r="B162" s="1" t="s">
        <v>791</v>
      </c>
      <c r="C162" s="1" t="s">
        <v>800</v>
      </c>
    </row>
    <row r="163" spans="1:3">
      <c r="A163" s="1" t="s">
        <v>805</v>
      </c>
      <c r="B163" s="1" t="s">
        <v>806</v>
      </c>
      <c r="C163" s="1" t="s">
        <v>807</v>
      </c>
    </row>
    <row r="164" spans="1:3">
      <c r="A164" s="1" t="s">
        <v>176</v>
      </c>
      <c r="B164" s="1" t="s">
        <v>806</v>
      </c>
      <c r="C164" s="1" t="s">
        <v>808</v>
      </c>
    </row>
    <row r="165" spans="1:3">
      <c r="A165" s="1" t="s">
        <v>809</v>
      </c>
      <c r="B165" s="1" t="s">
        <v>208</v>
      </c>
      <c r="C165" s="1" t="s">
        <v>808</v>
      </c>
    </row>
    <row r="166" spans="1:3">
      <c r="A166" s="1" t="s">
        <v>810</v>
      </c>
      <c r="B166" s="1" t="s">
        <v>208</v>
      </c>
      <c r="C166" s="1" t="s">
        <v>807</v>
      </c>
    </row>
    <row r="167" spans="1:3">
      <c r="A167" s="1" t="s">
        <v>811</v>
      </c>
      <c r="B167" s="1" t="s">
        <v>806</v>
      </c>
      <c r="C167" s="1" t="s">
        <v>181</v>
      </c>
    </row>
    <row r="168" spans="1:3">
      <c r="A168" s="1" t="s">
        <v>812</v>
      </c>
      <c r="B168" s="1" t="s">
        <v>813</v>
      </c>
      <c r="C168" s="1" t="s">
        <v>802</v>
      </c>
    </row>
    <row r="169" spans="1:3">
      <c r="A169" s="1" t="s">
        <v>814</v>
      </c>
      <c r="B169" s="1" t="s">
        <v>813</v>
      </c>
      <c r="C169" s="1" t="s">
        <v>181</v>
      </c>
    </row>
    <row r="170" spans="1:3">
      <c r="A170" s="1" t="s">
        <v>815</v>
      </c>
      <c r="B170" s="1" t="s">
        <v>816</v>
      </c>
      <c r="C170" s="1" t="s">
        <v>808</v>
      </c>
    </row>
    <row r="171" spans="1:3">
      <c r="A171" s="1" t="s">
        <v>817</v>
      </c>
      <c r="B171" s="1" t="s">
        <v>818</v>
      </c>
      <c r="C171" s="1" t="s">
        <v>819</v>
      </c>
    </row>
    <row r="172" spans="1:3">
      <c r="A172" s="1" t="s">
        <v>820</v>
      </c>
      <c r="B172" s="1" t="s">
        <v>816</v>
      </c>
      <c r="C172" s="1" t="s">
        <v>181</v>
      </c>
    </row>
    <row r="173" spans="1:3">
      <c r="A173" s="1" t="s">
        <v>821</v>
      </c>
      <c r="B173" s="1" t="s">
        <v>816</v>
      </c>
      <c r="C173" s="1" t="s">
        <v>807</v>
      </c>
    </row>
    <row r="174" spans="1:3">
      <c r="A174" s="1" t="s">
        <v>822</v>
      </c>
      <c r="B174" s="1" t="s">
        <v>818</v>
      </c>
      <c r="C174" s="1" t="s">
        <v>823</v>
      </c>
    </row>
    <row r="175" spans="1:3">
      <c r="A175" s="1" t="s">
        <v>824</v>
      </c>
      <c r="B175" s="1" t="s">
        <v>816</v>
      </c>
      <c r="C175" s="1" t="s">
        <v>802</v>
      </c>
    </row>
    <row r="176" spans="1:3">
      <c r="A176" s="1" t="s">
        <v>825</v>
      </c>
      <c r="B176" s="1" t="s">
        <v>206</v>
      </c>
      <c r="C176" s="1" t="s">
        <v>802</v>
      </c>
    </row>
    <row r="177" spans="1:3">
      <c r="A177" s="1" t="s">
        <v>826</v>
      </c>
      <c r="B177" s="1" t="s">
        <v>827</v>
      </c>
      <c r="C177" s="1" t="s">
        <v>808</v>
      </c>
    </row>
    <row r="178" spans="1:3">
      <c r="A178" s="1" t="s">
        <v>828</v>
      </c>
      <c r="B178" s="1" t="s">
        <v>827</v>
      </c>
      <c r="C178" s="1" t="s">
        <v>807</v>
      </c>
    </row>
    <row r="179" spans="1:3">
      <c r="A179" s="1" t="s">
        <v>829</v>
      </c>
      <c r="B179" s="1" t="s">
        <v>818</v>
      </c>
      <c r="C179" s="1" t="s">
        <v>819</v>
      </c>
    </row>
    <row r="180" spans="1:3">
      <c r="A180" s="1" t="s">
        <v>830</v>
      </c>
      <c r="B180" s="1" t="s">
        <v>818</v>
      </c>
      <c r="C180" s="1" t="s">
        <v>808</v>
      </c>
    </row>
    <row r="181" spans="1:3">
      <c r="A181" s="1" t="s">
        <v>831</v>
      </c>
      <c r="B181" s="1" t="s">
        <v>832</v>
      </c>
      <c r="C181" s="1" t="s">
        <v>823</v>
      </c>
    </row>
    <row r="182" spans="1:3">
      <c r="A182" s="1" t="s">
        <v>833</v>
      </c>
      <c r="B182" s="1" t="s">
        <v>834</v>
      </c>
      <c r="C182" s="1" t="s">
        <v>181</v>
      </c>
    </row>
    <row r="183" spans="1:3">
      <c r="A183" s="1" t="s">
        <v>835</v>
      </c>
      <c r="B183" s="1" t="s">
        <v>834</v>
      </c>
      <c r="C183" s="1" t="s">
        <v>181</v>
      </c>
    </row>
    <row r="184" spans="1:3">
      <c r="A184" s="1" t="s">
        <v>178</v>
      </c>
      <c r="B184" s="1" t="s">
        <v>832</v>
      </c>
      <c r="C184" s="1" t="s">
        <v>819</v>
      </c>
    </row>
    <row r="185" spans="1:3">
      <c r="A185" s="1" t="s">
        <v>836</v>
      </c>
      <c r="B185" s="1" t="s">
        <v>453</v>
      </c>
      <c r="C185" s="1" t="s">
        <v>819</v>
      </c>
    </row>
    <row r="186" spans="1:3">
      <c r="A186" s="1" t="s">
        <v>837</v>
      </c>
      <c r="B186" s="1" t="s">
        <v>838</v>
      </c>
      <c r="C186" s="1" t="s">
        <v>181</v>
      </c>
    </row>
    <row r="187" spans="1:3">
      <c r="A187" s="1" t="s">
        <v>839</v>
      </c>
      <c r="B187" s="1" t="s">
        <v>453</v>
      </c>
      <c r="C187" s="1" t="s">
        <v>819</v>
      </c>
    </row>
    <row r="188" spans="1:3">
      <c r="A188" s="1" t="s">
        <v>840</v>
      </c>
      <c r="B188" s="1" t="s">
        <v>832</v>
      </c>
      <c r="C188" s="1" t="s">
        <v>181</v>
      </c>
    </row>
    <row r="189" spans="1:3">
      <c r="A189" s="1" t="s">
        <v>841</v>
      </c>
      <c r="B189" s="1" t="s">
        <v>818</v>
      </c>
      <c r="C189" s="1" t="s">
        <v>819</v>
      </c>
    </row>
    <row r="190" spans="1:3">
      <c r="A190" s="1" t="s">
        <v>842</v>
      </c>
      <c r="B190" s="1" t="s">
        <v>843</v>
      </c>
      <c r="C190" s="1" t="s">
        <v>181</v>
      </c>
    </row>
    <row r="191" spans="1:3">
      <c r="A191" s="1" t="s">
        <v>844</v>
      </c>
      <c r="B191" s="1" t="s">
        <v>453</v>
      </c>
      <c r="C191" s="1" t="s">
        <v>181</v>
      </c>
    </row>
    <row r="192" spans="1:3">
      <c r="A192" s="1" t="s">
        <v>845</v>
      </c>
      <c r="B192" s="1" t="s">
        <v>832</v>
      </c>
      <c r="C192" s="1" t="s">
        <v>181</v>
      </c>
    </row>
    <row r="193" spans="1:3">
      <c r="A193" s="1" t="s">
        <v>846</v>
      </c>
      <c r="B193" s="1" t="s">
        <v>847</v>
      </c>
      <c r="C193" s="1" t="s">
        <v>808</v>
      </c>
    </row>
    <row r="194" spans="1:3">
      <c r="A194" s="1" t="s">
        <v>848</v>
      </c>
      <c r="B194" s="1" t="s">
        <v>847</v>
      </c>
      <c r="C194" s="1" t="s">
        <v>807</v>
      </c>
    </row>
    <row r="195" spans="1:3">
      <c r="A195" s="1" t="s">
        <v>849</v>
      </c>
      <c r="B195" s="1" t="s">
        <v>832</v>
      </c>
      <c r="C195" s="1" t="s">
        <v>807</v>
      </c>
    </row>
    <row r="196" spans="1:3">
      <c r="A196" s="1" t="s">
        <v>850</v>
      </c>
      <c r="B196" s="1" t="s">
        <v>851</v>
      </c>
      <c r="C196" s="1" t="s">
        <v>808</v>
      </c>
    </row>
    <row r="197" spans="1:3">
      <c r="A197" s="1" t="s">
        <v>852</v>
      </c>
      <c r="B197" s="1" t="s">
        <v>853</v>
      </c>
      <c r="C197" s="1" t="s">
        <v>802</v>
      </c>
    </row>
    <row r="198" spans="1:3">
      <c r="A198" s="1" t="s">
        <v>854</v>
      </c>
      <c r="B198" s="1" t="s">
        <v>505</v>
      </c>
      <c r="C198" s="1" t="s">
        <v>181</v>
      </c>
    </row>
    <row r="199" spans="1:3">
      <c r="A199" s="1" t="s">
        <v>855</v>
      </c>
      <c r="B199" s="1" t="s">
        <v>505</v>
      </c>
      <c r="C199" s="1" t="s">
        <v>808</v>
      </c>
    </row>
    <row r="200" spans="1:3">
      <c r="A200" s="1" t="s">
        <v>856</v>
      </c>
      <c r="B200" s="1" t="s">
        <v>851</v>
      </c>
      <c r="C200" s="1" t="s">
        <v>181</v>
      </c>
    </row>
    <row r="201" spans="1:3">
      <c r="A201" s="1" t="s">
        <v>857</v>
      </c>
      <c r="B201" s="1" t="s">
        <v>843</v>
      </c>
      <c r="C201" s="1" t="s">
        <v>808</v>
      </c>
    </row>
    <row r="202" spans="1:3">
      <c r="A202" s="1" t="s">
        <v>858</v>
      </c>
      <c r="B202" s="1" t="s">
        <v>505</v>
      </c>
      <c r="C202" s="1" t="s">
        <v>807</v>
      </c>
    </row>
    <row r="203" spans="1:3">
      <c r="A203" s="1" t="s">
        <v>859</v>
      </c>
      <c r="B203" s="1" t="s">
        <v>860</v>
      </c>
      <c r="C203" s="1" t="s">
        <v>808</v>
      </c>
    </row>
    <row r="204" spans="1:3">
      <c r="A204" s="1" t="s">
        <v>180</v>
      </c>
      <c r="B204" s="1" t="s">
        <v>205</v>
      </c>
      <c r="C204" s="1" t="s">
        <v>800</v>
      </c>
    </row>
    <row r="205" spans="1:3">
      <c r="A205" s="1" t="s">
        <v>861</v>
      </c>
      <c r="B205" s="1" t="s">
        <v>505</v>
      </c>
      <c r="C205" s="1" t="s">
        <v>802</v>
      </c>
    </row>
    <row r="206" spans="1:3">
      <c r="A206" s="1" t="s">
        <v>862</v>
      </c>
      <c r="B206" s="1" t="s">
        <v>863</v>
      </c>
      <c r="C206" s="1" t="s">
        <v>807</v>
      </c>
    </row>
    <row r="207" spans="1:3">
      <c r="A207" s="1" t="s">
        <v>864</v>
      </c>
      <c r="B207" s="1" t="s">
        <v>505</v>
      </c>
      <c r="C207" s="1" t="s">
        <v>807</v>
      </c>
    </row>
    <row r="208" spans="1:3">
      <c r="A208" s="1" t="s">
        <v>865</v>
      </c>
      <c r="B208" s="1" t="s">
        <v>866</v>
      </c>
      <c r="C208" s="1" t="s">
        <v>808</v>
      </c>
    </row>
    <row r="209" spans="1:3">
      <c r="A209" s="1" t="s">
        <v>867</v>
      </c>
      <c r="B209" s="1" t="s">
        <v>863</v>
      </c>
      <c r="C209" s="1" t="s">
        <v>808</v>
      </c>
    </row>
    <row r="210" spans="1:3">
      <c r="A210" s="1" t="s">
        <v>868</v>
      </c>
      <c r="B210" s="1" t="s">
        <v>863</v>
      </c>
      <c r="C210" s="1" t="s">
        <v>808</v>
      </c>
    </row>
    <row r="211" spans="1:3">
      <c r="A211" s="1" t="s">
        <v>869</v>
      </c>
      <c r="B211" s="1" t="s">
        <v>866</v>
      </c>
      <c r="C211" s="1" t="s">
        <v>808</v>
      </c>
    </row>
    <row r="212" spans="1:3">
      <c r="A212" s="1" t="s">
        <v>870</v>
      </c>
      <c r="B212" s="1" t="s">
        <v>360</v>
      </c>
      <c r="C212" s="1" t="s">
        <v>808</v>
      </c>
    </row>
    <row r="213" spans="1:3">
      <c r="A213" s="1" t="s">
        <v>871</v>
      </c>
      <c r="B213" s="1" t="s">
        <v>360</v>
      </c>
      <c r="C213" s="1" t="s">
        <v>181</v>
      </c>
    </row>
    <row r="214" spans="1:3">
      <c r="A214" s="1" t="s">
        <v>872</v>
      </c>
      <c r="B214" s="1" t="s">
        <v>860</v>
      </c>
      <c r="C214" s="1" t="s">
        <v>802</v>
      </c>
    </row>
    <row r="215" spans="1:3">
      <c r="A215" s="1" t="s">
        <v>873</v>
      </c>
      <c r="B215" s="1" t="s">
        <v>866</v>
      </c>
      <c r="C215" s="1" t="s">
        <v>807</v>
      </c>
    </row>
    <row r="216" spans="1:3">
      <c r="A216" s="1" t="s">
        <v>874</v>
      </c>
      <c r="B216" s="1" t="s">
        <v>360</v>
      </c>
      <c r="C216" s="1" t="s">
        <v>808</v>
      </c>
    </row>
    <row r="217" spans="1:3">
      <c r="A217" s="1" t="s">
        <v>875</v>
      </c>
      <c r="B217" s="1" t="s">
        <v>360</v>
      </c>
      <c r="C217" s="1" t="s">
        <v>807</v>
      </c>
    </row>
    <row r="218" spans="1:3">
      <c r="A218" s="1" t="s">
        <v>876</v>
      </c>
      <c r="B218" s="1" t="s">
        <v>360</v>
      </c>
      <c r="C218" s="1" t="s">
        <v>807</v>
      </c>
    </row>
    <row r="219" spans="1:3">
      <c r="A219" s="1" t="s">
        <v>877</v>
      </c>
      <c r="B219" s="1" t="s">
        <v>504</v>
      </c>
      <c r="C219" s="1" t="s">
        <v>819</v>
      </c>
    </row>
    <row r="220" spans="1:3">
      <c r="A220" s="1" t="s">
        <v>878</v>
      </c>
      <c r="B220" s="1" t="s">
        <v>879</v>
      </c>
      <c r="C220" s="1" t="s">
        <v>808</v>
      </c>
    </row>
    <row r="221" spans="1:3">
      <c r="A221" s="1" t="s">
        <v>880</v>
      </c>
      <c r="B221" s="1" t="s">
        <v>881</v>
      </c>
      <c r="C221" s="1" t="s">
        <v>819</v>
      </c>
    </row>
    <row r="222" spans="1:3">
      <c r="A222" s="1" t="s">
        <v>882</v>
      </c>
      <c r="B222" s="1" t="s">
        <v>203</v>
      </c>
      <c r="C222" s="1" t="s">
        <v>819</v>
      </c>
    </row>
    <row r="223" spans="1:3">
      <c r="A223" s="1" t="s">
        <v>883</v>
      </c>
      <c r="B223" s="1" t="s">
        <v>884</v>
      </c>
      <c r="C223" s="1" t="s">
        <v>823</v>
      </c>
    </row>
    <row r="224" spans="1:3">
      <c r="A224" s="1" t="s">
        <v>182</v>
      </c>
      <c r="B224" s="1" t="s">
        <v>504</v>
      </c>
      <c r="C224" s="1" t="s">
        <v>823</v>
      </c>
    </row>
    <row r="225" spans="1:3">
      <c r="A225" s="1" t="s">
        <v>885</v>
      </c>
      <c r="B225" s="1" t="s">
        <v>881</v>
      </c>
      <c r="C225" s="1" t="s">
        <v>823</v>
      </c>
    </row>
    <row r="226" spans="1:3">
      <c r="A226" s="1" t="s">
        <v>886</v>
      </c>
      <c r="B226" s="1" t="s">
        <v>504</v>
      </c>
      <c r="C226" s="1" t="s">
        <v>819</v>
      </c>
    </row>
    <row r="227" spans="1:3">
      <c r="A227" s="1" t="s">
        <v>887</v>
      </c>
      <c r="B227" s="1" t="s">
        <v>888</v>
      </c>
      <c r="C227" s="1" t="s">
        <v>819</v>
      </c>
    </row>
    <row r="228" spans="1:3">
      <c r="A228" s="1" t="s">
        <v>889</v>
      </c>
      <c r="B228" s="1" t="s">
        <v>884</v>
      </c>
      <c r="C228" s="1" t="s">
        <v>181</v>
      </c>
    </row>
    <row r="229" spans="1:3">
      <c r="A229" s="1" t="s">
        <v>890</v>
      </c>
      <c r="B229" s="1" t="s">
        <v>888</v>
      </c>
      <c r="C229" s="1" t="s">
        <v>819</v>
      </c>
    </row>
    <row r="230" spans="1:3">
      <c r="A230" s="1" t="s">
        <v>891</v>
      </c>
      <c r="B230" s="1" t="s">
        <v>888</v>
      </c>
      <c r="C230" s="1" t="s">
        <v>808</v>
      </c>
    </row>
    <row r="231" spans="1:3">
      <c r="A231" s="1" t="s">
        <v>892</v>
      </c>
      <c r="B231" s="1" t="s">
        <v>888</v>
      </c>
      <c r="C231" s="1" t="s">
        <v>808</v>
      </c>
    </row>
    <row r="232" spans="1:3">
      <c r="A232" s="1" t="s">
        <v>893</v>
      </c>
      <c r="B232" s="1" t="s">
        <v>888</v>
      </c>
      <c r="C232" s="1" t="s">
        <v>819</v>
      </c>
    </row>
    <row r="233" spans="1:3">
      <c r="A233" s="1" t="s">
        <v>894</v>
      </c>
      <c r="B233" s="1" t="s">
        <v>888</v>
      </c>
      <c r="C233" s="1" t="s">
        <v>823</v>
      </c>
    </row>
    <row r="234" spans="1:3">
      <c r="A234" s="1" t="s">
        <v>895</v>
      </c>
      <c r="B234" s="1" t="s">
        <v>203</v>
      </c>
      <c r="C234" s="1" t="s">
        <v>181</v>
      </c>
    </row>
    <row r="235" spans="1:3">
      <c r="A235" s="1" t="s">
        <v>896</v>
      </c>
      <c r="B235" s="1" t="s">
        <v>897</v>
      </c>
      <c r="C235" s="1" t="s">
        <v>898</v>
      </c>
    </row>
    <row r="236" spans="1:3">
      <c r="A236" s="1" t="s">
        <v>899</v>
      </c>
      <c r="B236" s="1" t="s">
        <v>900</v>
      </c>
      <c r="C236" s="1" t="s">
        <v>898</v>
      </c>
    </row>
    <row r="237" spans="1:3">
      <c r="A237" s="1" t="s">
        <v>901</v>
      </c>
      <c r="B237" s="1" t="s">
        <v>897</v>
      </c>
      <c r="C237" s="1" t="s">
        <v>823</v>
      </c>
    </row>
    <row r="238" spans="1:3">
      <c r="A238" s="1" t="s">
        <v>902</v>
      </c>
      <c r="B238" s="1" t="s">
        <v>903</v>
      </c>
      <c r="C238" s="1" t="s">
        <v>468</v>
      </c>
    </row>
    <row r="239" spans="1:3">
      <c r="A239" s="1" t="s">
        <v>904</v>
      </c>
      <c r="B239" s="1" t="s">
        <v>201</v>
      </c>
      <c r="C239" s="1" t="s">
        <v>471</v>
      </c>
    </row>
    <row r="240" spans="1:3">
      <c r="A240" s="1" t="s">
        <v>905</v>
      </c>
      <c r="B240" s="1" t="s">
        <v>897</v>
      </c>
      <c r="C240" s="1" t="s">
        <v>819</v>
      </c>
    </row>
    <row r="241" spans="1:3">
      <c r="A241" s="1" t="s">
        <v>906</v>
      </c>
      <c r="B241" s="1" t="s">
        <v>900</v>
      </c>
      <c r="C241" s="1" t="s">
        <v>823</v>
      </c>
    </row>
    <row r="242" spans="1:3">
      <c r="A242" s="1" t="s">
        <v>907</v>
      </c>
      <c r="B242" s="1" t="s">
        <v>201</v>
      </c>
      <c r="C242" s="1" t="s">
        <v>466</v>
      </c>
    </row>
    <row r="243" spans="1:3">
      <c r="A243" s="1" t="s">
        <v>908</v>
      </c>
      <c r="B243" s="1" t="s">
        <v>483</v>
      </c>
      <c r="C243" s="1" t="s">
        <v>823</v>
      </c>
    </row>
    <row r="244" spans="1:3">
      <c r="A244" s="1" t="s">
        <v>10</v>
      </c>
      <c r="B244" s="1" t="s">
        <v>483</v>
      </c>
      <c r="C244" s="1" t="s">
        <v>823</v>
      </c>
    </row>
    <row r="245" spans="1:3">
      <c r="A245" s="1" t="s">
        <v>909</v>
      </c>
      <c r="B245" s="1" t="s">
        <v>483</v>
      </c>
      <c r="C245" s="1" t="s">
        <v>181</v>
      </c>
    </row>
    <row r="246" spans="1:3">
      <c r="A246" s="1" t="s">
        <v>910</v>
      </c>
      <c r="B246" s="1" t="s">
        <v>911</v>
      </c>
      <c r="C246" s="1" t="s">
        <v>823</v>
      </c>
    </row>
    <row r="247" spans="1:3">
      <c r="A247" s="1" t="s">
        <v>912</v>
      </c>
      <c r="B247" s="1" t="s">
        <v>900</v>
      </c>
      <c r="C247" s="1" t="s">
        <v>898</v>
      </c>
    </row>
    <row r="248" spans="1:3">
      <c r="A248" s="1" t="s">
        <v>913</v>
      </c>
      <c r="B248" s="1" t="s">
        <v>914</v>
      </c>
      <c r="C248" s="1" t="s">
        <v>819</v>
      </c>
    </row>
    <row r="249" spans="1:3">
      <c r="A249" s="1" t="s">
        <v>915</v>
      </c>
      <c r="B249" s="1" t="s">
        <v>911</v>
      </c>
      <c r="C249" s="1" t="s">
        <v>819</v>
      </c>
    </row>
    <row r="250" spans="1:3">
      <c r="A250" s="1" t="s">
        <v>916</v>
      </c>
      <c r="B250" s="1" t="s">
        <v>483</v>
      </c>
      <c r="C250" s="1" t="s">
        <v>819</v>
      </c>
    </row>
    <row r="251" spans="1:3">
      <c r="A251" s="1" t="s">
        <v>917</v>
      </c>
      <c r="B251" s="1" t="s">
        <v>918</v>
      </c>
      <c r="C251" s="1" t="s">
        <v>898</v>
      </c>
    </row>
    <row r="252" spans="1:3">
      <c r="A252" s="1" t="s">
        <v>919</v>
      </c>
      <c r="B252" s="1" t="s">
        <v>914</v>
      </c>
      <c r="C252" s="1" t="s">
        <v>181</v>
      </c>
    </row>
    <row r="253" spans="1:3">
      <c r="A253" s="1" t="s">
        <v>920</v>
      </c>
      <c r="B253" s="1" t="s">
        <v>503</v>
      </c>
      <c r="C253" s="1" t="s">
        <v>823</v>
      </c>
    </row>
    <row r="254" spans="1:3">
      <c r="A254" s="1" t="s">
        <v>921</v>
      </c>
      <c r="B254" s="1" t="s">
        <v>201</v>
      </c>
      <c r="C254" s="1" t="s">
        <v>181</v>
      </c>
    </row>
    <row r="255" spans="1:3">
      <c r="A255" s="1" t="s">
        <v>922</v>
      </c>
      <c r="B255" s="1" t="s">
        <v>914</v>
      </c>
      <c r="C255" s="1" t="s">
        <v>808</v>
      </c>
    </row>
    <row r="256" spans="1:3">
      <c r="A256" s="1" t="s">
        <v>923</v>
      </c>
      <c r="B256" s="1" t="s">
        <v>914</v>
      </c>
      <c r="C256" s="1" t="s">
        <v>181</v>
      </c>
    </row>
    <row r="257" spans="1:3">
      <c r="A257" s="1" t="s">
        <v>924</v>
      </c>
      <c r="B257" s="1" t="s">
        <v>914</v>
      </c>
      <c r="C257" s="1" t="s">
        <v>807</v>
      </c>
    </row>
    <row r="258" spans="1:3">
      <c r="A258" s="1" t="s">
        <v>925</v>
      </c>
      <c r="B258" s="1" t="s">
        <v>926</v>
      </c>
      <c r="C258" s="1" t="s">
        <v>819</v>
      </c>
    </row>
    <row r="259" spans="1:3">
      <c r="A259" s="1" t="s">
        <v>927</v>
      </c>
      <c r="B259" s="1" t="s">
        <v>926</v>
      </c>
      <c r="C259" s="1" t="s">
        <v>181</v>
      </c>
    </row>
    <row r="260" spans="1:3">
      <c r="A260" s="1" t="s">
        <v>928</v>
      </c>
      <c r="B260" s="1" t="s">
        <v>918</v>
      </c>
      <c r="C260" s="1" t="s">
        <v>181</v>
      </c>
    </row>
    <row r="261" spans="1:3">
      <c r="A261" s="1" t="s">
        <v>929</v>
      </c>
      <c r="B261" s="1" t="s">
        <v>918</v>
      </c>
      <c r="C261" s="1" t="s">
        <v>823</v>
      </c>
    </row>
    <row r="262" spans="1:3">
      <c r="A262" s="1" t="s">
        <v>930</v>
      </c>
      <c r="B262" s="1" t="s">
        <v>931</v>
      </c>
      <c r="C262" s="1" t="s">
        <v>823</v>
      </c>
    </row>
    <row r="263" spans="1:3">
      <c r="A263" s="1" t="s">
        <v>932</v>
      </c>
      <c r="B263" s="1" t="s">
        <v>931</v>
      </c>
      <c r="C263" s="1" t="s">
        <v>819</v>
      </c>
    </row>
    <row r="264" spans="1:3">
      <c r="A264" s="1" t="s">
        <v>183</v>
      </c>
      <c r="B264" s="1" t="s">
        <v>933</v>
      </c>
      <c r="C264" s="1" t="s">
        <v>181</v>
      </c>
    </row>
    <row r="265" spans="1:3">
      <c r="A265" s="1" t="s">
        <v>934</v>
      </c>
      <c r="B265" s="1" t="s">
        <v>198</v>
      </c>
      <c r="C265" s="1" t="s">
        <v>181</v>
      </c>
    </row>
    <row r="266" spans="1:3">
      <c r="A266" s="1" t="s">
        <v>935</v>
      </c>
      <c r="B266" s="1" t="s">
        <v>931</v>
      </c>
      <c r="C266" s="1" t="s">
        <v>807</v>
      </c>
    </row>
    <row r="267" spans="1:3">
      <c r="A267" s="1" t="s">
        <v>936</v>
      </c>
      <c r="B267" s="1" t="s">
        <v>937</v>
      </c>
      <c r="C267" s="1" t="s">
        <v>802</v>
      </c>
    </row>
    <row r="268" spans="1:3">
      <c r="A268" s="1" t="s">
        <v>938</v>
      </c>
      <c r="B268" s="1" t="s">
        <v>937</v>
      </c>
      <c r="C268" s="1" t="s">
        <v>802</v>
      </c>
    </row>
    <row r="269" spans="1:3">
      <c r="A269" s="1" t="s">
        <v>939</v>
      </c>
      <c r="B269" s="1" t="s">
        <v>502</v>
      </c>
      <c r="C269" s="1" t="s">
        <v>807</v>
      </c>
    </row>
    <row r="270" spans="1:3">
      <c r="A270" s="1" t="s">
        <v>940</v>
      </c>
      <c r="B270" s="1" t="s">
        <v>198</v>
      </c>
      <c r="C270" s="1" t="s">
        <v>807</v>
      </c>
    </row>
    <row r="271" spans="1:3">
      <c r="A271" s="1" t="s">
        <v>941</v>
      </c>
      <c r="B271" s="1" t="s">
        <v>931</v>
      </c>
      <c r="C271" s="1" t="s">
        <v>802</v>
      </c>
    </row>
    <row r="272" spans="1:3">
      <c r="A272" s="1" t="s">
        <v>942</v>
      </c>
      <c r="B272" s="1" t="s">
        <v>937</v>
      </c>
      <c r="C272" s="1" t="s">
        <v>808</v>
      </c>
    </row>
    <row r="273" spans="1:3">
      <c r="A273" s="1" t="s">
        <v>943</v>
      </c>
      <c r="B273" s="1" t="s">
        <v>937</v>
      </c>
      <c r="C273" s="1" t="s">
        <v>807</v>
      </c>
    </row>
    <row r="274" spans="1:3">
      <c r="A274" s="1" t="s">
        <v>944</v>
      </c>
      <c r="B274" s="1" t="s">
        <v>931</v>
      </c>
      <c r="C274" s="1" t="s">
        <v>802</v>
      </c>
    </row>
    <row r="275" spans="1:3">
      <c r="A275" s="1" t="s">
        <v>945</v>
      </c>
      <c r="B275" s="1" t="s">
        <v>946</v>
      </c>
      <c r="C275" s="1" t="s">
        <v>807</v>
      </c>
    </row>
    <row r="276" spans="1:3">
      <c r="A276" s="1" t="s">
        <v>947</v>
      </c>
      <c r="B276" s="1" t="s">
        <v>198</v>
      </c>
      <c r="C276" s="1" t="s">
        <v>800</v>
      </c>
    </row>
    <row r="277" spans="1:3">
      <c r="A277" s="1" t="s">
        <v>948</v>
      </c>
      <c r="B277" s="1" t="s">
        <v>946</v>
      </c>
      <c r="C277" s="1" t="s">
        <v>807</v>
      </c>
    </row>
    <row r="278" spans="1:3">
      <c r="A278" s="1" t="s">
        <v>949</v>
      </c>
      <c r="B278" s="1" t="s">
        <v>946</v>
      </c>
      <c r="C278" s="1" t="s">
        <v>802</v>
      </c>
    </row>
    <row r="279" spans="1:3">
      <c r="A279" s="1" t="s">
        <v>950</v>
      </c>
      <c r="B279" s="1" t="s">
        <v>946</v>
      </c>
      <c r="C279" s="1" t="s">
        <v>800</v>
      </c>
    </row>
    <row r="280" spans="1:3">
      <c r="A280" s="1" t="s">
        <v>951</v>
      </c>
      <c r="B280" s="1" t="s">
        <v>502</v>
      </c>
      <c r="C280" s="1" t="s">
        <v>802</v>
      </c>
    </row>
    <row r="281" spans="1:3">
      <c r="A281" s="1" t="s">
        <v>952</v>
      </c>
      <c r="B281" s="1" t="s">
        <v>946</v>
      </c>
      <c r="C281" s="1" t="s">
        <v>808</v>
      </c>
    </row>
    <row r="282" spans="1:3">
      <c r="A282" s="1" t="s">
        <v>953</v>
      </c>
      <c r="B282" s="1" t="s">
        <v>502</v>
      </c>
      <c r="C282" s="1" t="s">
        <v>802</v>
      </c>
    </row>
    <row r="283" spans="1:3">
      <c r="A283" s="1" t="s">
        <v>954</v>
      </c>
      <c r="B283" s="1" t="s">
        <v>12</v>
      </c>
      <c r="C283" s="1" t="s">
        <v>8</v>
      </c>
    </row>
    <row r="284" spans="1:3">
      <c r="A284" s="1" t="s">
        <v>186</v>
      </c>
      <c r="B284" s="1" t="s">
        <v>12</v>
      </c>
      <c r="C284" s="1" t="s">
        <v>807</v>
      </c>
    </row>
    <row r="285" spans="1:3">
      <c r="A285" s="1" t="s">
        <v>955</v>
      </c>
      <c r="B285" s="1" t="s">
        <v>956</v>
      </c>
      <c r="C285" s="1" t="s">
        <v>181</v>
      </c>
    </row>
    <row r="286" spans="1:3">
      <c r="A286" s="1" t="s">
        <v>957</v>
      </c>
      <c r="B286" s="1" t="s">
        <v>12</v>
      </c>
      <c r="C286" s="1" t="s">
        <v>808</v>
      </c>
    </row>
    <row r="287" spans="1:3">
      <c r="A287" s="1" t="s">
        <v>958</v>
      </c>
      <c r="B287" s="1" t="s">
        <v>946</v>
      </c>
      <c r="C287" s="1" t="s">
        <v>181</v>
      </c>
    </row>
    <row r="288" spans="1:3">
      <c r="A288" s="1" t="s">
        <v>959</v>
      </c>
      <c r="B288" s="1" t="s">
        <v>12</v>
      </c>
      <c r="C288" s="1" t="s">
        <v>181</v>
      </c>
    </row>
    <row r="289" spans="1:3">
      <c r="A289" s="1" t="s">
        <v>960</v>
      </c>
      <c r="B289" s="1" t="s">
        <v>961</v>
      </c>
      <c r="C289" s="1" t="s">
        <v>808</v>
      </c>
    </row>
    <row r="290" spans="1:3">
      <c r="A290" s="1" t="s">
        <v>962</v>
      </c>
      <c r="B290" s="1" t="s">
        <v>956</v>
      </c>
      <c r="C290" s="1" t="s">
        <v>819</v>
      </c>
    </row>
    <row r="291" spans="1:3">
      <c r="A291" s="1" t="s">
        <v>963</v>
      </c>
      <c r="B291" s="1" t="s">
        <v>961</v>
      </c>
      <c r="C291" s="1" t="s">
        <v>808</v>
      </c>
    </row>
    <row r="292" spans="1:3">
      <c r="A292" s="1" t="s">
        <v>964</v>
      </c>
      <c r="B292" s="1" t="s">
        <v>196</v>
      </c>
      <c r="C292" s="1" t="s">
        <v>807</v>
      </c>
    </row>
    <row r="293" spans="1:3">
      <c r="A293" s="1" t="s">
        <v>965</v>
      </c>
      <c r="B293" s="1" t="s">
        <v>956</v>
      </c>
      <c r="C293" s="1" t="s">
        <v>181</v>
      </c>
    </row>
    <row r="294" spans="1:3">
      <c r="A294" s="1" t="s">
        <v>966</v>
      </c>
      <c r="B294" s="1" t="s">
        <v>196</v>
      </c>
      <c r="C294" s="1" t="s">
        <v>807</v>
      </c>
    </row>
    <row r="295" spans="1:3">
      <c r="A295" s="1" t="s">
        <v>967</v>
      </c>
      <c r="B295" s="1" t="s">
        <v>946</v>
      </c>
      <c r="C295" s="1" t="s">
        <v>807</v>
      </c>
    </row>
    <row r="296" spans="1:3">
      <c r="A296" s="1" t="s">
        <v>968</v>
      </c>
      <c r="B296" s="1" t="s">
        <v>969</v>
      </c>
      <c r="C296" s="1" t="s">
        <v>181</v>
      </c>
    </row>
    <row r="297" spans="1:3">
      <c r="A297" s="1" t="s">
        <v>970</v>
      </c>
      <c r="B297" s="1" t="s">
        <v>196</v>
      </c>
      <c r="C297" s="1" t="s">
        <v>807</v>
      </c>
    </row>
    <row r="298" spans="1:3">
      <c r="A298" s="1" t="s">
        <v>971</v>
      </c>
      <c r="B298" s="1" t="s">
        <v>500</v>
      </c>
      <c r="C298" s="1" t="s">
        <v>819</v>
      </c>
    </row>
    <row r="299" spans="1:3">
      <c r="A299" s="1" t="s">
        <v>972</v>
      </c>
      <c r="B299" s="1" t="s">
        <v>956</v>
      </c>
      <c r="C299" s="1" t="s">
        <v>823</v>
      </c>
    </row>
    <row r="300" spans="1:3">
      <c r="A300" s="1" t="s">
        <v>973</v>
      </c>
      <c r="B300" s="1" t="s">
        <v>974</v>
      </c>
      <c r="C300" s="1" t="s">
        <v>823</v>
      </c>
    </row>
    <row r="301" spans="1:3">
      <c r="A301" s="1" t="s">
        <v>975</v>
      </c>
      <c r="B301" s="1" t="s">
        <v>956</v>
      </c>
      <c r="C301" s="1" t="s">
        <v>898</v>
      </c>
    </row>
    <row r="302" spans="1:3">
      <c r="A302" s="1" t="s">
        <v>976</v>
      </c>
      <c r="B302" s="1" t="s">
        <v>500</v>
      </c>
      <c r="C302" s="1" t="s">
        <v>181</v>
      </c>
    </row>
    <row r="303" spans="1:3">
      <c r="A303" s="1" t="s">
        <v>977</v>
      </c>
      <c r="B303" s="1" t="s">
        <v>501</v>
      </c>
      <c r="C303" s="1" t="s">
        <v>808</v>
      </c>
    </row>
    <row r="304" spans="1:3">
      <c r="A304" s="1" t="s">
        <v>188</v>
      </c>
      <c r="B304" s="1" t="s">
        <v>500</v>
      </c>
      <c r="C304" s="1" t="s">
        <v>181</v>
      </c>
    </row>
    <row r="305" spans="1:3">
      <c r="A305" s="1" t="s">
        <v>978</v>
      </c>
      <c r="B305" s="1" t="s">
        <v>501</v>
      </c>
      <c r="C305" s="1" t="s">
        <v>181</v>
      </c>
    </row>
    <row r="306" spans="1:3">
      <c r="A306" s="1" t="s">
        <v>979</v>
      </c>
      <c r="B306" s="1" t="s">
        <v>500</v>
      </c>
      <c r="C306" s="1" t="s">
        <v>807</v>
      </c>
    </row>
    <row r="307" spans="1:3">
      <c r="A307" s="1" t="s">
        <v>980</v>
      </c>
      <c r="B307" s="1" t="s">
        <v>981</v>
      </c>
      <c r="C307" s="1" t="s">
        <v>807</v>
      </c>
    </row>
    <row r="308" spans="1:3">
      <c r="A308" s="1" t="s">
        <v>982</v>
      </c>
      <c r="B308" s="1" t="s">
        <v>969</v>
      </c>
      <c r="C308" s="1" t="s">
        <v>802</v>
      </c>
    </row>
    <row r="309" spans="1:3">
      <c r="A309" s="1" t="s">
        <v>983</v>
      </c>
      <c r="B309" s="1" t="s">
        <v>981</v>
      </c>
      <c r="C309" s="1" t="s">
        <v>800</v>
      </c>
    </row>
    <row r="310" spans="1:3">
      <c r="A310" s="1" t="s">
        <v>984</v>
      </c>
      <c r="B310" s="1" t="s">
        <v>985</v>
      </c>
      <c r="C310" s="1" t="s">
        <v>8</v>
      </c>
    </row>
    <row r="311" spans="1:3">
      <c r="A311" s="1" t="s">
        <v>986</v>
      </c>
      <c r="B311" s="1" t="s">
        <v>981</v>
      </c>
      <c r="C311" s="1" t="s">
        <v>747</v>
      </c>
    </row>
    <row r="312" spans="1:3">
      <c r="A312" s="1" t="s">
        <v>987</v>
      </c>
      <c r="B312" s="1" t="s">
        <v>969</v>
      </c>
      <c r="C312" s="1" t="s">
        <v>8</v>
      </c>
    </row>
    <row r="313" spans="1:3">
      <c r="A313" s="1" t="s">
        <v>988</v>
      </c>
      <c r="B313" s="1" t="s">
        <v>989</v>
      </c>
      <c r="C313" s="1" t="s">
        <v>751</v>
      </c>
    </row>
    <row r="314" spans="1:3">
      <c r="A314" s="1" t="s">
        <v>990</v>
      </c>
      <c r="B314" s="1" t="s">
        <v>985</v>
      </c>
      <c r="C314" s="1" t="s">
        <v>747</v>
      </c>
    </row>
    <row r="315" spans="1:3">
      <c r="A315" s="1" t="s">
        <v>991</v>
      </c>
      <c r="B315" s="1" t="s">
        <v>969</v>
      </c>
      <c r="C315" s="1" t="s">
        <v>751</v>
      </c>
    </row>
    <row r="316" spans="1:3">
      <c r="A316" s="1" t="s">
        <v>992</v>
      </c>
      <c r="B316" s="1" t="s">
        <v>501</v>
      </c>
      <c r="C316" s="1" t="s">
        <v>751</v>
      </c>
    </row>
    <row r="317" spans="1:3">
      <c r="A317" s="1" t="s">
        <v>993</v>
      </c>
      <c r="B317" s="1" t="s">
        <v>358</v>
      </c>
      <c r="C317" s="1" t="s">
        <v>798</v>
      </c>
    </row>
    <row r="318" spans="1:3">
      <c r="A318" s="1" t="s">
        <v>994</v>
      </c>
      <c r="B318" s="1" t="s">
        <v>981</v>
      </c>
      <c r="C318" s="1" t="s">
        <v>798</v>
      </c>
    </row>
    <row r="319" spans="1:3">
      <c r="A319" s="1" t="s">
        <v>995</v>
      </c>
      <c r="B319" s="1" t="s">
        <v>981</v>
      </c>
      <c r="C319" s="1" t="s">
        <v>798</v>
      </c>
    </row>
    <row r="320" spans="1:3">
      <c r="A320" s="1" t="s">
        <v>996</v>
      </c>
      <c r="B320" s="1" t="s">
        <v>358</v>
      </c>
      <c r="C320" s="1" t="s">
        <v>795</v>
      </c>
    </row>
    <row r="321" spans="1:3">
      <c r="A321" s="1" t="s">
        <v>997</v>
      </c>
      <c r="B321" s="1" t="s">
        <v>989</v>
      </c>
      <c r="C321" s="1" t="s">
        <v>751</v>
      </c>
    </row>
    <row r="322" spans="1:3">
      <c r="A322" s="1" t="s">
        <v>998</v>
      </c>
      <c r="B322" s="1" t="s">
        <v>989</v>
      </c>
      <c r="C322" s="1" t="s">
        <v>8</v>
      </c>
    </row>
    <row r="323" spans="1:3">
      <c r="A323" s="1" t="s">
        <v>999</v>
      </c>
      <c r="B323" s="1" t="s">
        <v>981</v>
      </c>
      <c r="C323" s="1" t="s">
        <v>751</v>
      </c>
    </row>
    <row r="324" spans="1:3">
      <c r="A324" s="1" t="s">
        <v>190</v>
      </c>
      <c r="B324" s="1" t="s">
        <v>989</v>
      </c>
      <c r="C324" s="1" t="s">
        <v>795</v>
      </c>
    </row>
    <row r="325" spans="1:3">
      <c r="A325" s="1" t="s">
        <v>1000</v>
      </c>
      <c r="B325" s="1" t="s">
        <v>358</v>
      </c>
      <c r="C325" s="1" t="s">
        <v>802</v>
      </c>
    </row>
    <row r="326" spans="1:3">
      <c r="A326" s="1" t="s">
        <v>1001</v>
      </c>
      <c r="B326" s="1" t="s">
        <v>1002</v>
      </c>
      <c r="C326" s="1" t="s">
        <v>800</v>
      </c>
    </row>
    <row r="327" spans="1:3">
      <c r="A327" s="1" t="s">
        <v>1003</v>
      </c>
      <c r="B327" s="1" t="s">
        <v>1004</v>
      </c>
      <c r="C327" s="1" t="s">
        <v>802</v>
      </c>
    </row>
    <row r="328" spans="1:3">
      <c r="A328" s="1" t="s">
        <v>1005</v>
      </c>
      <c r="B328" s="1" t="s">
        <v>1002</v>
      </c>
      <c r="C328" s="1" t="s">
        <v>807</v>
      </c>
    </row>
    <row r="329" spans="1:3">
      <c r="A329" s="1" t="s">
        <v>1006</v>
      </c>
      <c r="B329" s="1" t="s">
        <v>1002</v>
      </c>
      <c r="C329" s="1" t="s">
        <v>181</v>
      </c>
    </row>
    <row r="330" spans="1:3">
      <c r="A330" s="1" t="s">
        <v>1007</v>
      </c>
      <c r="B330" s="1" t="s">
        <v>1004</v>
      </c>
      <c r="C330" s="1" t="s">
        <v>898</v>
      </c>
    </row>
    <row r="331" spans="1:3">
      <c r="A331" s="1" t="s">
        <v>1008</v>
      </c>
      <c r="B331" s="1" t="s">
        <v>1004</v>
      </c>
      <c r="C331" s="1" t="s">
        <v>181</v>
      </c>
    </row>
    <row r="332" spans="1:3">
      <c r="A332" s="1" t="s">
        <v>1009</v>
      </c>
      <c r="B332" s="1" t="s">
        <v>358</v>
      </c>
      <c r="C332" s="1" t="s">
        <v>819</v>
      </c>
    </row>
    <row r="333" spans="1:3">
      <c r="A333" s="1" t="s">
        <v>1010</v>
      </c>
      <c r="B333" s="1" t="s">
        <v>514</v>
      </c>
      <c r="C333" s="1" t="s">
        <v>468</v>
      </c>
    </row>
    <row r="334" spans="1:3">
      <c r="A334" s="1" t="s">
        <v>1011</v>
      </c>
      <c r="B334" s="1" t="s">
        <v>1012</v>
      </c>
      <c r="C334" s="1" t="s">
        <v>466</v>
      </c>
    </row>
    <row r="335" spans="1:3">
      <c r="A335" s="1" t="s">
        <v>1013</v>
      </c>
      <c r="B335" s="1" t="s">
        <v>1004</v>
      </c>
      <c r="C335" s="1" t="s">
        <v>468</v>
      </c>
    </row>
    <row r="336" spans="1:3">
      <c r="A336" s="1" t="s">
        <v>1014</v>
      </c>
      <c r="B336" s="1" t="s">
        <v>1012</v>
      </c>
      <c r="C336" s="1" t="s">
        <v>466</v>
      </c>
    </row>
    <row r="337" spans="1:3">
      <c r="A337" s="1" t="s">
        <v>1015</v>
      </c>
      <c r="B337" s="1" t="s">
        <v>514</v>
      </c>
      <c r="C337" s="1" t="s">
        <v>468</v>
      </c>
    </row>
    <row r="338" spans="1:3">
      <c r="A338" s="1" t="s">
        <v>1016</v>
      </c>
      <c r="B338" s="1" t="s">
        <v>1012</v>
      </c>
      <c r="C338" s="1" t="s">
        <v>468</v>
      </c>
    </row>
    <row r="339" spans="1:3">
      <c r="A339" s="1" t="s">
        <v>1017</v>
      </c>
      <c r="B339" s="1" t="s">
        <v>514</v>
      </c>
      <c r="C339" s="1" t="s">
        <v>466</v>
      </c>
    </row>
    <row r="340" spans="1:3">
      <c r="A340" s="1" t="s">
        <v>1018</v>
      </c>
      <c r="B340" s="1" t="s">
        <v>515</v>
      </c>
      <c r="C340" s="1" t="s">
        <v>466</v>
      </c>
    </row>
    <row r="341" spans="1:3">
      <c r="A341" s="1" t="s">
        <v>1019</v>
      </c>
      <c r="B341" s="1" t="s">
        <v>515</v>
      </c>
      <c r="C341" s="1" t="s">
        <v>466</v>
      </c>
    </row>
    <row r="342" spans="1:3">
      <c r="A342" s="1" t="s">
        <v>1020</v>
      </c>
      <c r="B342" s="1" t="s">
        <v>1012</v>
      </c>
      <c r="C342" s="1" t="s">
        <v>468</v>
      </c>
    </row>
    <row r="343" spans="1:3">
      <c r="A343" s="1" t="s">
        <v>1021</v>
      </c>
      <c r="B343" s="1" t="s">
        <v>515</v>
      </c>
      <c r="C343" s="1" t="s">
        <v>468</v>
      </c>
    </row>
    <row r="344" spans="1:3">
      <c r="A344" s="1" t="s">
        <v>192</v>
      </c>
      <c r="B344" s="1" t="s">
        <v>514</v>
      </c>
      <c r="C344" s="1" t="s">
        <v>468</v>
      </c>
    </row>
    <row r="345" spans="1:3">
      <c r="A345" s="1" t="s">
        <v>1022</v>
      </c>
      <c r="B345" s="1" t="s">
        <v>514</v>
      </c>
      <c r="C345" s="1" t="s">
        <v>468</v>
      </c>
    </row>
    <row r="346" spans="1:3">
      <c r="A346" s="1" t="s">
        <v>1023</v>
      </c>
      <c r="B346" s="1" t="s">
        <v>515</v>
      </c>
      <c r="C346" s="1" t="s">
        <v>468</v>
      </c>
    </row>
    <row r="347" spans="1:3">
      <c r="A347" s="1" t="s">
        <v>1024</v>
      </c>
      <c r="B347" s="1" t="s">
        <v>194</v>
      </c>
      <c r="C347" s="1" t="s">
        <v>471</v>
      </c>
    </row>
    <row r="348" spans="1:3">
      <c r="A348" s="1" t="s">
        <v>1025</v>
      </c>
      <c r="B348" s="1" t="s">
        <v>515</v>
      </c>
      <c r="C348" s="1" t="s">
        <v>823</v>
      </c>
    </row>
    <row r="349" spans="1:3">
      <c r="A349" s="1" t="s">
        <v>1026</v>
      </c>
      <c r="B349" s="1" t="s">
        <v>499</v>
      </c>
      <c r="C349" s="1" t="s">
        <v>468</v>
      </c>
    </row>
    <row r="350" spans="1:3">
      <c r="A350" s="1" t="s">
        <v>1027</v>
      </c>
      <c r="B350" s="1" t="s">
        <v>515</v>
      </c>
      <c r="C350" s="1" t="s">
        <v>819</v>
      </c>
    </row>
    <row r="351" spans="1:3">
      <c r="A351" s="1" t="s">
        <v>1028</v>
      </c>
      <c r="B351" s="1" t="s">
        <v>493</v>
      </c>
      <c r="C351" s="1" t="s">
        <v>468</v>
      </c>
    </row>
    <row r="352" spans="1:3">
      <c r="A352" s="1" t="s">
        <v>1029</v>
      </c>
      <c r="B352" s="1" t="s">
        <v>495</v>
      </c>
      <c r="C352" s="1" t="s">
        <v>898</v>
      </c>
    </row>
    <row r="353" spans="1:3">
      <c r="A353" s="1" t="s">
        <v>1030</v>
      </c>
      <c r="B353" s="1" t="s">
        <v>515</v>
      </c>
      <c r="C353" s="1" t="s">
        <v>823</v>
      </c>
    </row>
    <row r="354" spans="1:3">
      <c r="A354" s="1" t="s">
        <v>1031</v>
      </c>
      <c r="B354" s="1" t="s">
        <v>493</v>
      </c>
      <c r="C354" s="1" t="s">
        <v>898</v>
      </c>
    </row>
    <row r="355" spans="1:3">
      <c r="A355" s="1" t="s">
        <v>1032</v>
      </c>
      <c r="B355" s="1" t="s">
        <v>515</v>
      </c>
      <c r="C355" s="1" t="s">
        <v>898</v>
      </c>
    </row>
    <row r="356" spans="1:3">
      <c r="A356" s="1" t="s">
        <v>1033</v>
      </c>
      <c r="B356" s="1" t="s">
        <v>493</v>
      </c>
      <c r="C356" s="1" t="s">
        <v>468</v>
      </c>
    </row>
    <row r="357" spans="1:3">
      <c r="A357" s="1" t="s">
        <v>1034</v>
      </c>
      <c r="B357" s="1" t="s">
        <v>499</v>
      </c>
      <c r="C357" s="1" t="s">
        <v>468</v>
      </c>
    </row>
    <row r="358" spans="1:3">
      <c r="A358" s="1" t="s">
        <v>1035</v>
      </c>
      <c r="B358" s="1" t="s">
        <v>499</v>
      </c>
      <c r="C358" s="1" t="s">
        <v>823</v>
      </c>
    </row>
    <row r="359" spans="1:3">
      <c r="A359" s="1" t="s">
        <v>1036</v>
      </c>
      <c r="B359" s="1" t="s">
        <v>499</v>
      </c>
      <c r="C359" s="1" t="s">
        <v>898</v>
      </c>
    </row>
    <row r="360" spans="1:3">
      <c r="A360" s="1" t="s">
        <v>1037</v>
      </c>
      <c r="B360" s="1" t="s">
        <v>499</v>
      </c>
      <c r="C360" s="1" t="s">
        <v>898</v>
      </c>
    </row>
    <row r="361" spans="1:3">
      <c r="A361" s="1" t="s">
        <v>1038</v>
      </c>
      <c r="B361" s="1" t="s">
        <v>499</v>
      </c>
      <c r="C361" s="1" t="s">
        <v>471</v>
      </c>
    </row>
    <row r="362" spans="1:3">
      <c r="A362" s="1" t="s">
        <v>1039</v>
      </c>
      <c r="B362" s="1" t="s">
        <v>493</v>
      </c>
      <c r="C362" s="1" t="s">
        <v>468</v>
      </c>
    </row>
    <row r="363" spans="1:3">
      <c r="A363" s="1" t="s">
        <v>1040</v>
      </c>
      <c r="B363" s="1" t="s">
        <v>495</v>
      </c>
      <c r="C363" s="1" t="s">
        <v>468</v>
      </c>
    </row>
    <row r="364" spans="1:3">
      <c r="A364" s="1" t="s">
        <v>11</v>
      </c>
      <c r="B364" s="1" t="s">
        <v>499</v>
      </c>
      <c r="C364" s="1" t="s">
        <v>471</v>
      </c>
    </row>
    <row r="365" spans="1:3">
      <c r="A365" s="1" t="s">
        <v>1041</v>
      </c>
      <c r="B365" s="1" t="s">
        <v>193</v>
      </c>
      <c r="C365" s="1" t="s">
        <v>472</v>
      </c>
    </row>
    <row r="366" spans="1:3">
      <c r="A366" s="1" t="s">
        <v>1042</v>
      </c>
      <c r="B366" s="1" t="s">
        <v>495</v>
      </c>
      <c r="C366" s="1" t="s">
        <v>471</v>
      </c>
    </row>
    <row r="367" spans="1:3">
      <c r="A367" s="1" t="s">
        <v>1043</v>
      </c>
      <c r="B367" s="1" t="s">
        <v>1044</v>
      </c>
      <c r="C367" s="1" t="s">
        <v>179</v>
      </c>
    </row>
    <row r="368" spans="1:3">
      <c r="A368" s="1" t="s">
        <v>1045</v>
      </c>
      <c r="B368" s="1" t="s">
        <v>1044</v>
      </c>
      <c r="C368" s="1" t="s">
        <v>472</v>
      </c>
    </row>
    <row r="369" spans="1:3">
      <c r="A369" s="1" t="s">
        <v>1046</v>
      </c>
      <c r="B369" s="1" t="s">
        <v>1044</v>
      </c>
      <c r="C369" s="1" t="s">
        <v>488</v>
      </c>
    </row>
    <row r="370" spans="1:3">
      <c r="A370" s="1" t="s">
        <v>1047</v>
      </c>
      <c r="B370" s="1" t="s">
        <v>193</v>
      </c>
      <c r="C370" s="1" t="s">
        <v>488</v>
      </c>
    </row>
    <row r="371" spans="1:3">
      <c r="A371" s="1" t="s">
        <v>1048</v>
      </c>
      <c r="B371" s="1" t="s">
        <v>193</v>
      </c>
      <c r="C371" s="1" t="s">
        <v>488</v>
      </c>
    </row>
    <row r="372" spans="1:3">
      <c r="A372" s="1" t="s">
        <v>1049</v>
      </c>
      <c r="B372" s="1" t="s">
        <v>1050</v>
      </c>
      <c r="C372" s="1" t="s">
        <v>179</v>
      </c>
    </row>
    <row r="373" spans="1:3">
      <c r="A373" s="1" t="s">
        <v>1051</v>
      </c>
      <c r="B373" s="1" t="s">
        <v>1052</v>
      </c>
      <c r="C373" s="1" t="s">
        <v>179</v>
      </c>
    </row>
    <row r="374" spans="1:3">
      <c r="A374" s="1" t="s">
        <v>1053</v>
      </c>
      <c r="B374" s="1" t="s">
        <v>1044</v>
      </c>
      <c r="C374" s="1" t="s">
        <v>179</v>
      </c>
    </row>
    <row r="375" spans="1:3">
      <c r="A375" s="1" t="s">
        <v>1054</v>
      </c>
      <c r="B375" s="1" t="s">
        <v>497</v>
      </c>
      <c r="C375" s="1" t="s">
        <v>488</v>
      </c>
    </row>
    <row r="376" spans="1:3">
      <c r="A376" s="1" t="s">
        <v>1055</v>
      </c>
      <c r="B376" s="1" t="s">
        <v>1044</v>
      </c>
      <c r="C376" s="1" t="s">
        <v>471</v>
      </c>
    </row>
    <row r="377" spans="1:3">
      <c r="A377" s="1" t="s">
        <v>1056</v>
      </c>
      <c r="B377" s="1" t="s">
        <v>1052</v>
      </c>
      <c r="C377" s="1" t="s">
        <v>468</v>
      </c>
    </row>
    <row r="378" spans="1:3">
      <c r="A378" s="1" t="s">
        <v>1057</v>
      </c>
      <c r="B378" s="1" t="s">
        <v>1052</v>
      </c>
      <c r="C378" s="1" t="s">
        <v>468</v>
      </c>
    </row>
    <row r="379" spans="1:3">
      <c r="A379" s="1" t="s">
        <v>1058</v>
      </c>
      <c r="B379" s="1" t="s">
        <v>1052</v>
      </c>
      <c r="C379" s="1" t="s">
        <v>471</v>
      </c>
    </row>
    <row r="380" spans="1:3">
      <c r="A380" s="1" t="s">
        <v>1059</v>
      </c>
      <c r="B380" s="1" t="s">
        <v>1052</v>
      </c>
      <c r="C380" s="1" t="s">
        <v>471</v>
      </c>
    </row>
    <row r="381" spans="1:3">
      <c r="A381" s="1" t="s">
        <v>1060</v>
      </c>
      <c r="B381" s="1" t="s">
        <v>1050</v>
      </c>
      <c r="C381" s="1" t="s">
        <v>466</v>
      </c>
    </row>
    <row r="382" spans="1:3">
      <c r="A382" s="1" t="s">
        <v>1061</v>
      </c>
      <c r="B382" s="1" t="s">
        <v>1052</v>
      </c>
      <c r="C382" s="1" t="s">
        <v>468</v>
      </c>
    </row>
    <row r="383" spans="1:3">
      <c r="A383" s="1" t="s">
        <v>1062</v>
      </c>
      <c r="B383" s="1" t="s">
        <v>1050</v>
      </c>
      <c r="C383" s="1" t="s">
        <v>898</v>
      </c>
    </row>
    <row r="384" spans="1:3">
      <c r="A384" s="1" t="s">
        <v>195</v>
      </c>
      <c r="B384" s="1" t="s">
        <v>1050</v>
      </c>
      <c r="C384" s="1" t="s">
        <v>468</v>
      </c>
    </row>
    <row r="385" spans="1:3">
      <c r="A385" s="1" t="s">
        <v>1063</v>
      </c>
      <c r="B385" s="1" t="s">
        <v>1064</v>
      </c>
      <c r="C385" s="1" t="s">
        <v>898</v>
      </c>
    </row>
    <row r="386" spans="1:3">
      <c r="A386" s="1" t="s">
        <v>1065</v>
      </c>
      <c r="B386" s="1" t="s">
        <v>1044</v>
      </c>
      <c r="C386" s="1" t="s">
        <v>819</v>
      </c>
    </row>
    <row r="387" spans="1:3">
      <c r="A387" s="1" t="s">
        <v>1066</v>
      </c>
      <c r="B387" s="1" t="s">
        <v>1067</v>
      </c>
      <c r="C387" s="1" t="s">
        <v>898</v>
      </c>
    </row>
    <row r="388" spans="1:3">
      <c r="A388" s="1" t="s">
        <v>1068</v>
      </c>
      <c r="B388" s="1" t="s">
        <v>498</v>
      </c>
      <c r="C388" s="1" t="s">
        <v>181</v>
      </c>
    </row>
    <row r="389" spans="1:3">
      <c r="A389" s="1" t="s">
        <v>1069</v>
      </c>
      <c r="B389" s="1" t="s">
        <v>397</v>
      </c>
      <c r="C389" s="1" t="s">
        <v>898</v>
      </c>
    </row>
    <row r="390" spans="1:3">
      <c r="A390" s="1" t="s">
        <v>1070</v>
      </c>
      <c r="B390" s="1" t="s">
        <v>498</v>
      </c>
      <c r="C390" s="1" t="s">
        <v>823</v>
      </c>
    </row>
    <row r="391" spans="1:3">
      <c r="A391" s="1" t="s">
        <v>1071</v>
      </c>
      <c r="B391" s="1" t="s">
        <v>1067</v>
      </c>
      <c r="C391" s="1" t="s">
        <v>468</v>
      </c>
    </row>
    <row r="392" spans="1:3">
      <c r="A392" s="1" t="s">
        <v>1072</v>
      </c>
      <c r="B392" s="1" t="s">
        <v>1050</v>
      </c>
      <c r="C392" s="1" t="s">
        <v>468</v>
      </c>
    </row>
    <row r="393" spans="1:3">
      <c r="A393" s="1" t="s">
        <v>1073</v>
      </c>
      <c r="B393" s="1" t="s">
        <v>1067</v>
      </c>
      <c r="C393" s="1" t="s">
        <v>472</v>
      </c>
    </row>
    <row r="394" spans="1:3">
      <c r="A394" s="1" t="s">
        <v>1074</v>
      </c>
      <c r="B394" s="1" t="s">
        <v>1067</v>
      </c>
      <c r="C394" s="1" t="s">
        <v>472</v>
      </c>
    </row>
    <row r="395" spans="1:3">
      <c r="A395" s="1" t="s">
        <v>1075</v>
      </c>
      <c r="B395" s="1" t="s">
        <v>1067</v>
      </c>
      <c r="C395" s="1" t="s">
        <v>466</v>
      </c>
    </row>
    <row r="396" spans="1:3">
      <c r="A396" s="1" t="s">
        <v>1076</v>
      </c>
      <c r="B396" s="1" t="s">
        <v>1077</v>
      </c>
      <c r="C396" s="1" t="s">
        <v>488</v>
      </c>
    </row>
    <row r="397" spans="1:3">
      <c r="A397" s="1" t="s">
        <v>1078</v>
      </c>
      <c r="B397" s="1" t="s">
        <v>498</v>
      </c>
      <c r="C397" s="1" t="s">
        <v>488</v>
      </c>
    </row>
    <row r="398" spans="1:3">
      <c r="A398" s="1" t="s">
        <v>1079</v>
      </c>
      <c r="B398" s="1" t="s">
        <v>397</v>
      </c>
      <c r="C398" s="1" t="s">
        <v>488</v>
      </c>
    </row>
    <row r="399" spans="1:3">
      <c r="A399" s="1" t="s">
        <v>1080</v>
      </c>
      <c r="B399" s="1" t="s">
        <v>191</v>
      </c>
      <c r="C399" s="1" t="s">
        <v>420</v>
      </c>
    </row>
    <row r="400" spans="1:3">
      <c r="A400" s="1" t="s">
        <v>1081</v>
      </c>
      <c r="B400" s="1" t="s">
        <v>191</v>
      </c>
      <c r="C400" s="1" t="s">
        <v>488</v>
      </c>
    </row>
    <row r="401" spans="1:3">
      <c r="A401" s="1" t="s">
        <v>1082</v>
      </c>
      <c r="B401" s="1" t="s">
        <v>1067</v>
      </c>
      <c r="C401" s="1" t="s">
        <v>472</v>
      </c>
    </row>
    <row r="402" spans="1:3">
      <c r="A402" s="1" t="s">
        <v>1083</v>
      </c>
      <c r="B402" s="1" t="s">
        <v>191</v>
      </c>
      <c r="C402" s="1" t="s">
        <v>488</v>
      </c>
    </row>
    <row r="403" spans="1:3">
      <c r="A403" s="1" t="s">
        <v>1084</v>
      </c>
      <c r="B403" s="1" t="s">
        <v>1077</v>
      </c>
      <c r="C403" s="1" t="s">
        <v>466</v>
      </c>
    </row>
    <row r="404" spans="1:3">
      <c r="A404" s="1" t="s">
        <v>197</v>
      </c>
      <c r="B404" s="1" t="s">
        <v>397</v>
      </c>
      <c r="C404" s="1" t="s">
        <v>488</v>
      </c>
    </row>
    <row r="405" spans="1:3">
      <c r="A405" s="1" t="s">
        <v>1085</v>
      </c>
      <c r="B405" s="1" t="s">
        <v>191</v>
      </c>
      <c r="C405" s="1" t="s">
        <v>466</v>
      </c>
    </row>
    <row r="406" spans="1:3">
      <c r="A406" s="1" t="s">
        <v>1086</v>
      </c>
      <c r="B406" s="1" t="s">
        <v>1077</v>
      </c>
      <c r="C406" s="1" t="s">
        <v>472</v>
      </c>
    </row>
    <row r="407" spans="1:3">
      <c r="A407" s="1" t="s">
        <v>1087</v>
      </c>
      <c r="B407" s="1" t="s">
        <v>191</v>
      </c>
      <c r="C407" s="1" t="s">
        <v>466</v>
      </c>
    </row>
    <row r="408" spans="1:3">
      <c r="A408" s="1" t="s">
        <v>1088</v>
      </c>
      <c r="B408" s="1" t="s">
        <v>480</v>
      </c>
      <c r="C408" s="1" t="s">
        <v>471</v>
      </c>
    </row>
    <row r="409" spans="1:3">
      <c r="A409" s="1" t="s">
        <v>1089</v>
      </c>
      <c r="B409" s="1" t="s">
        <v>1077</v>
      </c>
      <c r="C409" s="1" t="s">
        <v>466</v>
      </c>
    </row>
    <row r="410" spans="1:3">
      <c r="A410" s="1" t="s">
        <v>1090</v>
      </c>
      <c r="B410" s="1" t="s">
        <v>1077</v>
      </c>
      <c r="C410" s="1" t="s">
        <v>898</v>
      </c>
    </row>
    <row r="411" spans="1:3">
      <c r="A411" s="1" t="s">
        <v>1091</v>
      </c>
      <c r="B411" s="1" t="s">
        <v>1067</v>
      </c>
      <c r="C411" s="1" t="s">
        <v>468</v>
      </c>
    </row>
    <row r="412" spans="1:3">
      <c r="A412" s="1" t="s">
        <v>1092</v>
      </c>
      <c r="B412" s="1" t="s">
        <v>1077</v>
      </c>
      <c r="C412" s="1" t="s">
        <v>466</v>
      </c>
    </row>
    <row r="413" spans="1:3">
      <c r="A413" s="1" t="s">
        <v>1093</v>
      </c>
      <c r="B413" s="1" t="s">
        <v>1094</v>
      </c>
      <c r="C413" s="1" t="s">
        <v>466</v>
      </c>
    </row>
    <row r="414" spans="1:3">
      <c r="A414" s="1" t="s">
        <v>1095</v>
      </c>
      <c r="B414" s="1" t="s">
        <v>191</v>
      </c>
      <c r="C414" s="1" t="s">
        <v>468</v>
      </c>
    </row>
    <row r="415" spans="1:3">
      <c r="A415" s="1" t="s">
        <v>1096</v>
      </c>
      <c r="B415" s="1" t="s">
        <v>191</v>
      </c>
      <c r="C415" s="1" t="s">
        <v>468</v>
      </c>
    </row>
    <row r="416" spans="1:3">
      <c r="A416" s="1" t="s">
        <v>1097</v>
      </c>
      <c r="B416" s="1" t="s">
        <v>480</v>
      </c>
      <c r="C416" s="1" t="s">
        <v>468</v>
      </c>
    </row>
    <row r="417" spans="1:3">
      <c r="A417" s="1" t="s">
        <v>1098</v>
      </c>
      <c r="B417" s="1" t="s">
        <v>496</v>
      </c>
      <c r="C417" s="1" t="s">
        <v>468</v>
      </c>
    </row>
    <row r="418" spans="1:3">
      <c r="A418" s="1" t="s">
        <v>1099</v>
      </c>
      <c r="B418" s="1" t="s">
        <v>480</v>
      </c>
      <c r="C418" s="1" t="s">
        <v>468</v>
      </c>
    </row>
    <row r="419" spans="1:3">
      <c r="A419" s="1" t="s">
        <v>1100</v>
      </c>
      <c r="B419" s="1" t="s">
        <v>496</v>
      </c>
      <c r="C419" s="1" t="s">
        <v>819</v>
      </c>
    </row>
    <row r="420" spans="1:3">
      <c r="A420" s="1" t="s">
        <v>1101</v>
      </c>
      <c r="B420" s="1" t="s">
        <v>1077</v>
      </c>
      <c r="C420" s="1" t="s">
        <v>819</v>
      </c>
    </row>
    <row r="421" spans="1:3">
      <c r="A421" s="1" t="s">
        <v>1102</v>
      </c>
      <c r="B421" s="1" t="s">
        <v>1094</v>
      </c>
      <c r="C421" s="1" t="s">
        <v>819</v>
      </c>
    </row>
    <row r="422" spans="1:3">
      <c r="A422" s="1" t="s">
        <v>1103</v>
      </c>
      <c r="B422" s="1" t="s">
        <v>1094</v>
      </c>
      <c r="C422" s="1" t="s">
        <v>823</v>
      </c>
    </row>
    <row r="423" spans="1:3">
      <c r="A423" s="1" t="s">
        <v>1104</v>
      </c>
      <c r="B423" s="1" t="s">
        <v>1094</v>
      </c>
      <c r="C423" s="1" t="s">
        <v>819</v>
      </c>
    </row>
    <row r="424" spans="1:3">
      <c r="A424" s="1" t="s">
        <v>200</v>
      </c>
      <c r="B424" s="1" t="s">
        <v>1094</v>
      </c>
      <c r="C424" s="1" t="s">
        <v>819</v>
      </c>
    </row>
    <row r="425" spans="1:3">
      <c r="A425" s="1" t="s">
        <v>1105</v>
      </c>
      <c r="B425" s="1" t="s">
        <v>496</v>
      </c>
      <c r="C425" s="1" t="s">
        <v>800</v>
      </c>
    </row>
    <row r="426" spans="1:3">
      <c r="A426" s="1" t="s">
        <v>1106</v>
      </c>
      <c r="B426" s="1" t="s">
        <v>494</v>
      </c>
      <c r="C426" s="1" t="s">
        <v>802</v>
      </c>
    </row>
    <row r="427" spans="1:3">
      <c r="A427" s="1" t="s">
        <v>1107</v>
      </c>
      <c r="B427" s="1" t="s">
        <v>189</v>
      </c>
      <c r="C427" s="1" t="s">
        <v>802</v>
      </c>
    </row>
    <row r="428" spans="1:3">
      <c r="A428" s="1" t="s">
        <v>1108</v>
      </c>
      <c r="B428" s="1" t="s">
        <v>1077</v>
      </c>
      <c r="C428" s="1" t="s">
        <v>800</v>
      </c>
    </row>
    <row r="429" spans="1:3">
      <c r="A429" s="1" t="s">
        <v>1109</v>
      </c>
      <c r="B429" s="1" t="s">
        <v>496</v>
      </c>
      <c r="C429" s="1" t="s">
        <v>800</v>
      </c>
    </row>
    <row r="430" spans="1:3">
      <c r="A430" s="1" t="s">
        <v>1110</v>
      </c>
      <c r="B430" s="1" t="s">
        <v>189</v>
      </c>
      <c r="C430" s="1" t="s">
        <v>808</v>
      </c>
    </row>
    <row r="431" spans="1:3">
      <c r="A431" s="1" t="s">
        <v>1111</v>
      </c>
      <c r="B431" s="1" t="s">
        <v>494</v>
      </c>
      <c r="C431" s="1" t="s">
        <v>807</v>
      </c>
    </row>
    <row r="432" spans="1:3">
      <c r="A432" s="1" t="s">
        <v>1112</v>
      </c>
      <c r="B432" s="1" t="s">
        <v>1113</v>
      </c>
      <c r="C432" s="1" t="s">
        <v>802</v>
      </c>
    </row>
    <row r="433" spans="1:3">
      <c r="A433" s="1" t="s">
        <v>1114</v>
      </c>
      <c r="B433" s="1" t="s">
        <v>1094</v>
      </c>
      <c r="C433" s="1" t="s">
        <v>795</v>
      </c>
    </row>
    <row r="434" spans="1:3">
      <c r="A434" s="1" t="s">
        <v>1115</v>
      </c>
      <c r="B434" s="1" t="s">
        <v>494</v>
      </c>
      <c r="C434" s="1" t="s">
        <v>807</v>
      </c>
    </row>
    <row r="435" spans="1:3">
      <c r="A435" s="1" t="s">
        <v>1116</v>
      </c>
      <c r="B435" s="1" t="s">
        <v>1094</v>
      </c>
      <c r="C435" s="1" t="s">
        <v>795</v>
      </c>
    </row>
    <row r="436" spans="1:3">
      <c r="A436" s="1" t="s">
        <v>1117</v>
      </c>
      <c r="B436" s="1" t="s">
        <v>140</v>
      </c>
      <c r="C436" s="1" t="s">
        <v>795</v>
      </c>
    </row>
    <row r="437" spans="1:3">
      <c r="A437" s="1" t="s">
        <v>1118</v>
      </c>
      <c r="B437" s="1" t="s">
        <v>140</v>
      </c>
      <c r="C437" s="1" t="s">
        <v>800</v>
      </c>
    </row>
    <row r="438" spans="1:3">
      <c r="A438" s="1" t="s">
        <v>1119</v>
      </c>
      <c r="B438" s="1" t="s">
        <v>1113</v>
      </c>
      <c r="C438" s="1" t="s">
        <v>181</v>
      </c>
    </row>
    <row r="439" spans="1:3">
      <c r="A439" s="1" t="s">
        <v>1120</v>
      </c>
      <c r="B439" s="1" t="s">
        <v>1113</v>
      </c>
      <c r="C439" s="1" t="s">
        <v>808</v>
      </c>
    </row>
    <row r="440" spans="1:3">
      <c r="A440" s="1" t="s">
        <v>1121</v>
      </c>
      <c r="B440" s="1" t="s">
        <v>1113</v>
      </c>
      <c r="C440" s="1" t="s">
        <v>808</v>
      </c>
    </row>
    <row r="441" spans="1:3">
      <c r="A441" s="1" t="s">
        <v>1122</v>
      </c>
      <c r="B441" s="1" t="s">
        <v>1113</v>
      </c>
      <c r="C441" s="1" t="s">
        <v>795</v>
      </c>
    </row>
    <row r="442" spans="1:3">
      <c r="A442" s="1" t="s">
        <v>1123</v>
      </c>
      <c r="B442" s="1" t="s">
        <v>140</v>
      </c>
      <c r="C442" s="1" t="s">
        <v>807</v>
      </c>
    </row>
    <row r="443" spans="1:3">
      <c r="A443" s="1" t="s">
        <v>1124</v>
      </c>
      <c r="B443" s="1" t="s">
        <v>1125</v>
      </c>
      <c r="C443" s="1" t="s">
        <v>800</v>
      </c>
    </row>
    <row r="444" spans="1:3">
      <c r="A444" s="1" t="s">
        <v>202</v>
      </c>
      <c r="B444" s="1" t="s">
        <v>189</v>
      </c>
      <c r="C444" s="1" t="s">
        <v>800</v>
      </c>
    </row>
  </sheetData>
  <pageMargins left="0.7" right="0.7" top="0.75" bottom="0.75" header="0.3" footer="0.3"/>
  <pageSetup paperSize="0" orientation="portrait" horizontalDpi="300" verticalDpi="300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D5F82-8FAD-4E79-BED4-923A372340BB}">
  <dimension ref="A1:K43"/>
  <sheetViews>
    <sheetView topLeftCell="D1" workbookViewId="0">
      <selection activeCell="F2" sqref="F2"/>
    </sheetView>
  </sheetViews>
  <sheetFormatPr defaultRowHeight="14.5"/>
  <cols>
    <col min="1" max="1" width="10.54296875" bestFit="1" customWidth="1"/>
    <col min="2" max="3" width="19.54296875" bestFit="1" customWidth="1"/>
  </cols>
  <sheetData>
    <row r="1" spans="1:11">
      <c r="A1" t="s">
        <v>0</v>
      </c>
      <c r="B1" t="s">
        <v>1</v>
      </c>
      <c r="C1" t="s">
        <v>47</v>
      </c>
      <c r="F1" t="s">
        <v>1126</v>
      </c>
    </row>
    <row r="2" spans="1:11">
      <c r="A2" s="1" t="s">
        <v>139</v>
      </c>
      <c r="B2" s="1" t="s">
        <v>3</v>
      </c>
      <c r="C2" s="1" t="s">
        <v>48</v>
      </c>
    </row>
    <row r="3" spans="1:11">
      <c r="A3" s="1" t="s">
        <v>4</v>
      </c>
      <c r="B3" s="1" t="s">
        <v>5</v>
      </c>
      <c r="C3" s="1" t="s">
        <v>5</v>
      </c>
      <c r="F3" t="s">
        <v>491</v>
      </c>
      <c r="G3" t="s">
        <v>50</v>
      </c>
      <c r="H3" t="s">
        <v>51</v>
      </c>
      <c r="I3" t="s">
        <v>42</v>
      </c>
      <c r="J3" t="s">
        <v>41</v>
      </c>
      <c r="K3" t="s">
        <v>518</v>
      </c>
    </row>
    <row r="4" spans="1:11">
      <c r="A4" s="1" t="s">
        <v>6</v>
      </c>
      <c r="B4" s="1" t="s">
        <v>140</v>
      </c>
      <c r="C4" s="1" t="s">
        <v>493</v>
      </c>
      <c r="F4">
        <f>VALUE(Calorimeter_30032020b[[#This Row],[Column1]])</f>
        <v>0</v>
      </c>
      <c r="G4">
        <f>VALUE(Calorimeter_30032020b[[#This Row],[Column2]])</f>
        <v>23.259466490341602</v>
      </c>
      <c r="H4">
        <f>VALUE(Calorimeter_30032020b[[#This Row],[Column3]])</f>
        <v>23.727422277452799</v>
      </c>
      <c r="I4">
        <v>0.41799999999999998</v>
      </c>
      <c r="J4">
        <v>1.2090000000000001</v>
      </c>
      <c r="K4">
        <f>I4*J4</f>
        <v>0.50536199999999998</v>
      </c>
    </row>
    <row r="5" spans="1:11">
      <c r="A5" s="1" t="s">
        <v>164</v>
      </c>
      <c r="B5" s="1" t="s">
        <v>494</v>
      </c>
      <c r="C5" s="1" t="s">
        <v>193</v>
      </c>
      <c r="F5">
        <f>VALUE(Calorimeter_30032020b[[#This Row],[Column1]])</f>
        <v>0.5</v>
      </c>
      <c r="G5">
        <f>VALUE(Calorimeter_30032020b[[#This Row],[Column2]])</f>
        <v>23.231904695668899</v>
      </c>
      <c r="H5">
        <f>VALUE(Calorimeter_30032020b[[#This Row],[Column3]])</f>
        <v>23.644921323588601</v>
      </c>
      <c r="I5">
        <v>0.41899999999999998</v>
      </c>
      <c r="J5">
        <v>1.212</v>
      </c>
      <c r="K5">
        <f t="shared" ref="K5:K34" si="0">I5*J5</f>
        <v>0.50782799999999995</v>
      </c>
    </row>
    <row r="6" spans="1:11">
      <c r="A6" s="1" t="s">
        <v>7</v>
      </c>
      <c r="B6" s="1" t="s">
        <v>480</v>
      </c>
      <c r="C6" s="1" t="s">
        <v>495</v>
      </c>
      <c r="F6">
        <f>VALUE(Calorimeter_30032020b[[#This Row],[Column1]])</f>
        <v>1</v>
      </c>
      <c r="G6">
        <f>VALUE(Calorimeter_30032020b[[#This Row],[Column2]])</f>
        <v>23.342127976998501</v>
      </c>
      <c r="H6">
        <f>VALUE(Calorimeter_30032020b[[#This Row],[Column3]])</f>
        <v>23.672425324360599</v>
      </c>
      <c r="I6">
        <v>0.51800000000000002</v>
      </c>
      <c r="J6">
        <v>1.4990000000000001</v>
      </c>
      <c r="K6">
        <f t="shared" si="0"/>
        <v>0.77648200000000012</v>
      </c>
    </row>
    <row r="7" spans="1:11">
      <c r="A7" s="1" t="s">
        <v>178</v>
      </c>
      <c r="B7" s="1" t="s">
        <v>496</v>
      </c>
      <c r="C7" s="1" t="s">
        <v>497</v>
      </c>
      <c r="F7">
        <f>VALUE(Calorimeter_30032020b[[#This Row],[Column1]])</f>
        <v>1.5</v>
      </c>
      <c r="G7">
        <f>VALUE(Calorimeter_30032020b[[#This Row],[Column2]])</f>
        <v>23.3145781103877</v>
      </c>
      <c r="H7">
        <f>VALUE(Calorimeter_30032020b[[#This Row],[Column3]])</f>
        <v>23.589902172020199</v>
      </c>
      <c r="I7">
        <v>0.51600000000000001</v>
      </c>
      <c r="J7">
        <v>1.4950000000000001</v>
      </c>
      <c r="K7">
        <f t="shared" si="0"/>
        <v>0.77142000000000011</v>
      </c>
    </row>
    <row r="8" spans="1:11">
      <c r="A8" s="1" t="s">
        <v>10</v>
      </c>
      <c r="B8" s="1" t="s">
        <v>191</v>
      </c>
      <c r="C8" s="1" t="s">
        <v>193</v>
      </c>
      <c r="F8">
        <f>VALUE(Calorimeter_30032020b[[#This Row],[Column1]])</f>
        <v>2</v>
      </c>
      <c r="G8">
        <f>VALUE(Calorimeter_30032020b[[#This Row],[Column2]])</f>
        <v>23.3972159263149</v>
      </c>
      <c r="H8">
        <f>VALUE(Calorimeter_30032020b[[#This Row],[Column3]])</f>
        <v>23.644921323588601</v>
      </c>
      <c r="I8">
        <v>0.60099999999999998</v>
      </c>
      <c r="J8">
        <v>1.744</v>
      </c>
      <c r="K8">
        <f t="shared" si="0"/>
        <v>1.048144</v>
      </c>
    </row>
    <row r="9" spans="1:11">
      <c r="A9" s="1" t="s">
        <v>188</v>
      </c>
      <c r="B9" s="1" t="s">
        <v>397</v>
      </c>
      <c r="C9" s="1" t="s">
        <v>193</v>
      </c>
      <c r="F9">
        <f>VALUE(Calorimeter_30032020b[[#This Row],[Column1]])</f>
        <v>2.5</v>
      </c>
      <c r="G9">
        <f>VALUE(Calorimeter_30032020b[[#This Row],[Column2]])</f>
        <v>23.424754050119301</v>
      </c>
      <c r="H9">
        <f>VALUE(Calorimeter_30032020b[[#This Row],[Column3]])</f>
        <v>23.644921323588601</v>
      </c>
      <c r="I9">
        <v>0.6</v>
      </c>
      <c r="J9">
        <v>1.7410000000000001</v>
      </c>
      <c r="K9">
        <f t="shared" si="0"/>
        <v>1.0446</v>
      </c>
    </row>
    <row r="10" spans="1:11">
      <c r="A10" s="1" t="s">
        <v>11</v>
      </c>
      <c r="B10" s="1" t="s">
        <v>498</v>
      </c>
      <c r="C10" s="1" t="s">
        <v>193</v>
      </c>
      <c r="F10">
        <f>VALUE(Calorimeter_30032020b[[#This Row],[Column1]])</f>
        <v>3</v>
      </c>
      <c r="G10">
        <f>VALUE(Calorimeter_30032020b[[#This Row],[Column2]])</f>
        <v>23.5073452642308</v>
      </c>
      <c r="H10">
        <f>VALUE(Calorimeter_30032020b[[#This Row],[Column3]])</f>
        <v>23.644921323588601</v>
      </c>
      <c r="I10">
        <v>0.71899999999999997</v>
      </c>
      <c r="J10">
        <v>2.0950000000000002</v>
      </c>
      <c r="K10">
        <f t="shared" si="0"/>
        <v>1.506305</v>
      </c>
    </row>
    <row r="11" spans="1:11">
      <c r="A11" s="1" t="s">
        <v>200</v>
      </c>
      <c r="B11" s="1" t="s">
        <v>497</v>
      </c>
      <c r="C11" s="1" t="s">
        <v>499</v>
      </c>
      <c r="F11">
        <f>VALUE(Calorimeter_30032020b[[#This Row],[Column1]])</f>
        <v>3.5</v>
      </c>
      <c r="G11">
        <f>VALUE(Calorimeter_30032020b[[#This Row],[Column2]])</f>
        <v>23.589902172020199</v>
      </c>
      <c r="H11">
        <f>VALUE(Calorimeter_30032020b[[#This Row],[Column3]])</f>
        <v>23.6999256355511</v>
      </c>
      <c r="I11">
        <v>0.71799999999999997</v>
      </c>
      <c r="J11">
        <v>2.093</v>
      </c>
      <c r="K11">
        <f t="shared" si="0"/>
        <v>1.5027739999999998</v>
      </c>
    </row>
    <row r="12" spans="1:11">
      <c r="A12" s="1" t="s">
        <v>13</v>
      </c>
      <c r="B12" s="1" t="s">
        <v>193</v>
      </c>
      <c r="C12" s="1" t="s">
        <v>495</v>
      </c>
      <c r="F12">
        <f>VALUE(Calorimeter_30032020b[[#This Row],[Column1]])</f>
        <v>4</v>
      </c>
      <c r="G12">
        <f>VALUE(Calorimeter_30032020b[[#This Row],[Column2]])</f>
        <v>23.644921323588601</v>
      </c>
      <c r="H12">
        <f>VALUE(Calorimeter_30032020b[[#This Row],[Column3]])</f>
        <v>23.672425324360599</v>
      </c>
      <c r="I12">
        <v>0.81100000000000005</v>
      </c>
      <c r="J12">
        <v>2.3769999999999998</v>
      </c>
      <c r="K12">
        <f t="shared" si="0"/>
        <v>1.9277469999999999</v>
      </c>
    </row>
    <row r="13" spans="1:11">
      <c r="A13" s="1" t="s">
        <v>211</v>
      </c>
      <c r="B13" s="1" t="s">
        <v>493</v>
      </c>
      <c r="C13" s="1" t="s">
        <v>193</v>
      </c>
      <c r="F13">
        <f>VALUE(Calorimeter_30032020b[[#This Row],[Column1]])</f>
        <v>4.5</v>
      </c>
      <c r="G13">
        <f>VALUE(Calorimeter_30032020b[[#This Row],[Column2]])</f>
        <v>23.727422277452799</v>
      </c>
      <c r="H13">
        <f>VALUE(Calorimeter_30032020b[[#This Row],[Column3]])</f>
        <v>23.644921323588601</v>
      </c>
      <c r="I13">
        <v>0.80900000000000005</v>
      </c>
      <c r="J13">
        <v>2.3769999999999998</v>
      </c>
      <c r="K13">
        <f t="shared" si="0"/>
        <v>1.922993</v>
      </c>
    </row>
    <row r="14" spans="1:11">
      <c r="A14" s="1" t="s">
        <v>14</v>
      </c>
      <c r="B14" s="1" t="s">
        <v>358</v>
      </c>
      <c r="C14" s="1" t="s">
        <v>495</v>
      </c>
      <c r="F14">
        <f>VALUE(Calorimeter_30032020b[[#This Row],[Column1]])</f>
        <v>5</v>
      </c>
      <c r="G14">
        <f>VALUE(Calorimeter_30032020b[[#This Row],[Column2]])</f>
        <v>23.919797730746001</v>
      </c>
      <c r="H14">
        <f>VALUE(Calorimeter_30032020b[[#This Row],[Column3]])</f>
        <v>23.672425324360599</v>
      </c>
      <c r="I14">
        <v>0.91100000000000003</v>
      </c>
      <c r="J14">
        <v>2.6589999999999998</v>
      </c>
      <c r="K14">
        <f t="shared" si="0"/>
        <v>2.4223490000000001</v>
      </c>
    </row>
    <row r="15" spans="1:11">
      <c r="A15" s="1" t="s">
        <v>224</v>
      </c>
      <c r="B15" s="1" t="s">
        <v>500</v>
      </c>
      <c r="C15" s="1" t="s">
        <v>495</v>
      </c>
      <c r="F15">
        <f>VALUE(Calorimeter_30032020b[[#This Row],[Column1]])</f>
        <v>5.5</v>
      </c>
      <c r="G15">
        <f>VALUE(Calorimeter_30032020b[[#This Row],[Column2]])</f>
        <v>24.112001301770501</v>
      </c>
      <c r="H15">
        <f>VALUE(Calorimeter_30032020b[[#This Row],[Column3]])</f>
        <v>23.672425324360599</v>
      </c>
      <c r="I15">
        <v>0.91</v>
      </c>
      <c r="J15">
        <v>2.6480000000000001</v>
      </c>
      <c r="K15">
        <f t="shared" si="0"/>
        <v>2.4096800000000003</v>
      </c>
    </row>
    <row r="16" spans="1:11">
      <c r="A16" s="1" t="s">
        <v>16</v>
      </c>
      <c r="B16" s="1" t="s">
        <v>501</v>
      </c>
      <c r="C16" s="1" t="s">
        <v>193</v>
      </c>
      <c r="F16">
        <f>VALUE(Calorimeter_30032020b[[#This Row],[Column1]])</f>
        <v>6</v>
      </c>
      <c r="G16">
        <f>VALUE(Calorimeter_30032020b[[#This Row],[Column2]])</f>
        <v>24.084553911117499</v>
      </c>
      <c r="H16">
        <f>VALUE(Calorimeter_30032020b[[#This Row],[Column3]])</f>
        <v>23.644921323588601</v>
      </c>
      <c r="I16">
        <v>1.024</v>
      </c>
      <c r="J16">
        <v>2.9159999999999999</v>
      </c>
      <c r="K16">
        <f t="shared" si="0"/>
        <v>2.9859840000000002</v>
      </c>
    </row>
    <row r="17" spans="1:11">
      <c r="A17" s="1" t="s">
        <v>234</v>
      </c>
      <c r="B17" s="1" t="s">
        <v>502</v>
      </c>
      <c r="C17" s="1" t="s">
        <v>495</v>
      </c>
      <c r="F17">
        <f>VALUE(Calorimeter_30032020b[[#This Row],[Column1]])</f>
        <v>6.5</v>
      </c>
      <c r="G17">
        <f>VALUE(Calorimeter_30032020b[[#This Row],[Column2]])</f>
        <v>24.304039864307899</v>
      </c>
      <c r="H17">
        <f>VALUE(Calorimeter_30032020b[[#This Row],[Column3]])</f>
        <v>23.672425324360599</v>
      </c>
      <c r="I17">
        <v>1.0209999999999999</v>
      </c>
      <c r="J17">
        <v>2.9079999999999999</v>
      </c>
      <c r="K17">
        <f t="shared" si="0"/>
        <v>2.9690679999999996</v>
      </c>
    </row>
    <row r="18" spans="1:11">
      <c r="A18" s="1" t="s">
        <v>18</v>
      </c>
      <c r="B18" s="1" t="s">
        <v>503</v>
      </c>
      <c r="C18" s="1" t="s">
        <v>193</v>
      </c>
      <c r="F18">
        <f>VALUE(Calorimeter_30032020b[[#This Row],[Column1]])</f>
        <v>7</v>
      </c>
      <c r="G18">
        <f>VALUE(Calorimeter_30032020b[[#This Row],[Column2]])</f>
        <v>24.468518188266799</v>
      </c>
      <c r="H18">
        <f>VALUE(Calorimeter_30032020b[[#This Row],[Column3]])</f>
        <v>23.644921323588601</v>
      </c>
      <c r="I18">
        <v>1.0980000000000001</v>
      </c>
      <c r="J18">
        <v>3.1309999999999998</v>
      </c>
      <c r="K18">
        <f t="shared" si="0"/>
        <v>3.4378380000000002</v>
      </c>
    </row>
    <row r="19" spans="1:11">
      <c r="A19" s="1" t="s">
        <v>245</v>
      </c>
      <c r="B19" s="1" t="s">
        <v>201</v>
      </c>
      <c r="C19" s="1" t="s">
        <v>495</v>
      </c>
      <c r="F19">
        <f>VALUE(Calorimeter_30032020b[[#This Row],[Column1]])</f>
        <v>7.5</v>
      </c>
      <c r="G19">
        <f>VALUE(Calorimeter_30032020b[[#This Row],[Column2]])</f>
        <v>24.632884567719699</v>
      </c>
      <c r="H19">
        <f>VALUE(Calorimeter_30032020b[[#This Row],[Column3]])</f>
        <v>23.672425324360599</v>
      </c>
      <c r="I19">
        <v>1.0960000000000001</v>
      </c>
      <c r="J19">
        <v>3.125</v>
      </c>
      <c r="K19">
        <f t="shared" si="0"/>
        <v>3.4250000000000003</v>
      </c>
    </row>
    <row r="20" spans="1:11">
      <c r="A20" s="1" t="s">
        <v>19</v>
      </c>
      <c r="B20" s="1" t="s">
        <v>504</v>
      </c>
      <c r="C20" s="1" t="s">
        <v>193</v>
      </c>
      <c r="F20">
        <f>VALUE(Calorimeter_30032020b[[#This Row],[Column1]])</f>
        <v>8</v>
      </c>
      <c r="G20">
        <f>VALUE(Calorimeter_30032020b[[#This Row],[Column2]])</f>
        <v>24.8792335234794</v>
      </c>
      <c r="H20">
        <f>VALUE(Calorimeter_30032020b[[#This Row],[Column3]])</f>
        <v>23.644921323588601</v>
      </c>
      <c r="I20">
        <v>1.1919999999999999</v>
      </c>
      <c r="J20">
        <v>3.4079999999999999</v>
      </c>
      <c r="K20">
        <f t="shared" si="0"/>
        <v>4.0623360000000002</v>
      </c>
    </row>
    <row r="21" spans="1:11">
      <c r="A21" s="1" t="s">
        <v>256</v>
      </c>
      <c r="B21" s="1" t="s">
        <v>505</v>
      </c>
      <c r="C21" s="1" t="s">
        <v>499</v>
      </c>
      <c r="F21">
        <f>VALUE(Calorimeter_30032020b[[#This Row],[Column1]])</f>
        <v>8.5</v>
      </c>
      <c r="G21">
        <f>VALUE(Calorimeter_30032020b[[#This Row],[Column2]])</f>
        <v>25.043338568082799</v>
      </c>
      <c r="H21">
        <f>VALUE(Calorimeter_30032020b[[#This Row],[Column3]])</f>
        <v>23.6999256355511</v>
      </c>
      <c r="I21">
        <v>1.19</v>
      </c>
      <c r="J21">
        <v>3.4079999999999999</v>
      </c>
      <c r="K21">
        <f t="shared" si="0"/>
        <v>4.0555199999999996</v>
      </c>
    </row>
    <row r="22" spans="1:11">
      <c r="A22" s="1" t="s">
        <v>20</v>
      </c>
      <c r="B22" s="1" t="s">
        <v>485</v>
      </c>
      <c r="C22" s="1" t="s">
        <v>495</v>
      </c>
      <c r="F22">
        <f>VALUE(Calorimeter_30032020b[[#This Row],[Column1]])</f>
        <v>9</v>
      </c>
      <c r="G22">
        <f>VALUE(Calorimeter_30032020b[[#This Row],[Column2]])</f>
        <v>25.207346428540401</v>
      </c>
      <c r="H22">
        <f>VALUE(Calorimeter_30032020b[[#This Row],[Column3]])</f>
        <v>23.672425324360599</v>
      </c>
      <c r="I22">
        <v>1.2969999999999999</v>
      </c>
      <c r="J22">
        <v>3.7240000000000002</v>
      </c>
      <c r="K22">
        <f t="shared" si="0"/>
        <v>4.8300280000000004</v>
      </c>
    </row>
    <row r="23" spans="1:11">
      <c r="A23" s="1" t="s">
        <v>267</v>
      </c>
      <c r="B23" s="1" t="s">
        <v>506</v>
      </c>
      <c r="C23" s="1" t="s">
        <v>499</v>
      </c>
      <c r="F23">
        <f>VALUE(Calorimeter_30032020b[[#This Row],[Column1]])</f>
        <v>9.5</v>
      </c>
      <c r="G23">
        <f>VALUE(Calorimeter_30032020b[[#This Row],[Column2]])</f>
        <v>25.562383220532599</v>
      </c>
      <c r="H23">
        <f>VALUE(Calorimeter_30032020b[[#This Row],[Column3]])</f>
        <v>23.6999256355511</v>
      </c>
      <c r="I23">
        <v>1.2929999999999999</v>
      </c>
      <c r="J23">
        <v>3.7130000000000001</v>
      </c>
      <c r="K23">
        <f t="shared" si="0"/>
        <v>4.8009089999999999</v>
      </c>
    </row>
    <row r="24" spans="1:11">
      <c r="A24" s="1" t="s">
        <v>21</v>
      </c>
      <c r="B24" s="1" t="s">
        <v>507</v>
      </c>
      <c r="C24" s="1" t="s">
        <v>193</v>
      </c>
      <c r="F24">
        <f>VALUE(Calorimeter_30032020b[[#This Row],[Column1]])</f>
        <v>10</v>
      </c>
      <c r="G24">
        <f>VALUE(Calorimeter_30032020b[[#This Row],[Column2]])</f>
        <v>25.726110719587901</v>
      </c>
      <c r="H24">
        <f>VALUE(Calorimeter_30032020b[[#This Row],[Column3]])</f>
        <v>23.644921323588601</v>
      </c>
      <c r="I24">
        <v>1.4139999999999999</v>
      </c>
      <c r="J24">
        <v>4.03</v>
      </c>
      <c r="K24">
        <f t="shared" si="0"/>
        <v>5.6984200000000005</v>
      </c>
    </row>
    <row r="25" spans="1:11">
      <c r="A25" s="1" t="s">
        <v>278</v>
      </c>
      <c r="B25" s="1" t="s">
        <v>508</v>
      </c>
      <c r="C25" s="1" t="s">
        <v>499</v>
      </c>
      <c r="F25">
        <f>VALUE(Calorimeter_30032020b[[#This Row],[Column1]])</f>
        <v>10.5</v>
      </c>
      <c r="G25">
        <f>VALUE(Calorimeter_30032020b[[#This Row],[Column2]])</f>
        <v>25.971553320788001</v>
      </c>
      <c r="H25">
        <f>VALUE(Calorimeter_30032020b[[#This Row],[Column3]])</f>
        <v>23.6999256355511</v>
      </c>
      <c r="I25">
        <v>1.4119999999999999</v>
      </c>
      <c r="J25">
        <v>4.0199999999999996</v>
      </c>
      <c r="K25">
        <f t="shared" si="0"/>
        <v>5.6762399999999991</v>
      </c>
    </row>
    <row r="26" spans="1:11">
      <c r="A26" s="1" t="s">
        <v>23</v>
      </c>
      <c r="B26" s="1" t="s">
        <v>15</v>
      </c>
      <c r="C26" s="1" t="s">
        <v>495</v>
      </c>
      <c r="F26">
        <f>VALUE(Calorimeter_30032020b[[#This Row],[Column1]])</f>
        <v>11</v>
      </c>
      <c r="G26">
        <f>VALUE(Calorimeter_30032020b[[#This Row],[Column2]])</f>
        <v>26.3802618598368</v>
      </c>
      <c r="H26">
        <f>VALUE(Calorimeter_30032020b[[#This Row],[Column3]])</f>
        <v>23.672425324360599</v>
      </c>
      <c r="I26">
        <v>1.518</v>
      </c>
      <c r="J26">
        <v>4.3</v>
      </c>
      <c r="K26">
        <f t="shared" si="0"/>
        <v>6.5274000000000001</v>
      </c>
    </row>
    <row r="27" spans="1:11">
      <c r="A27" s="1" t="s">
        <v>287</v>
      </c>
      <c r="B27" s="1" t="s">
        <v>509</v>
      </c>
      <c r="C27" s="1" t="s">
        <v>499</v>
      </c>
      <c r="F27">
        <f>VALUE(Calorimeter_30032020b[[#This Row],[Column1]])</f>
        <v>11.5</v>
      </c>
      <c r="G27">
        <f>VALUE(Calorimeter_30032020b[[#This Row],[Column2]])</f>
        <v>26.679724714132199</v>
      </c>
      <c r="H27">
        <f>VALUE(Calorimeter_30032020b[[#This Row],[Column3]])</f>
        <v>23.6999256355511</v>
      </c>
      <c r="I27">
        <v>1.516</v>
      </c>
      <c r="J27">
        <v>4.3</v>
      </c>
      <c r="K27">
        <f t="shared" si="0"/>
        <v>6.5187999999999997</v>
      </c>
    </row>
    <row r="28" spans="1:11">
      <c r="A28" s="1" t="s">
        <v>28</v>
      </c>
      <c r="B28" s="1" t="s">
        <v>364</v>
      </c>
      <c r="C28" s="1" t="s">
        <v>493</v>
      </c>
      <c r="F28">
        <f>VALUE(Calorimeter_30032020b[[#This Row],[Column1]])</f>
        <v>12</v>
      </c>
      <c r="G28">
        <f>VALUE(Calorimeter_30032020b[[#This Row],[Column2]])</f>
        <v>27.060588358413899</v>
      </c>
      <c r="H28">
        <f>VALUE(Calorimeter_30032020b[[#This Row],[Column3]])</f>
        <v>23.727422277452799</v>
      </c>
      <c r="I28">
        <v>1.5880000000000001</v>
      </c>
      <c r="J28">
        <v>4.5199999999999996</v>
      </c>
      <c r="K28">
        <f t="shared" si="0"/>
        <v>7.1777599999999993</v>
      </c>
    </row>
    <row r="29" spans="1:11">
      <c r="A29" s="1" t="s">
        <v>294</v>
      </c>
      <c r="B29" s="1" t="s">
        <v>510</v>
      </c>
      <c r="C29" s="1" t="s">
        <v>481</v>
      </c>
      <c r="F29">
        <f>VALUE(Calorimeter_30032020b[[#This Row],[Column1]])</f>
        <v>12.5</v>
      </c>
      <c r="G29">
        <f>VALUE(Calorimeter_30032020b[[#This Row],[Column2]])</f>
        <v>27.522725587832301</v>
      </c>
      <c r="H29">
        <f>VALUE(Calorimeter_30032020b[[#This Row],[Column3]])</f>
        <v>23.754915270336799</v>
      </c>
      <c r="I29">
        <v>1.5860000000000001</v>
      </c>
      <c r="J29">
        <v>4.53</v>
      </c>
      <c r="K29">
        <f t="shared" si="0"/>
        <v>7.1845800000000004</v>
      </c>
    </row>
    <row r="30" spans="1:11">
      <c r="A30" s="1" t="s">
        <v>29</v>
      </c>
      <c r="B30" s="1" t="s">
        <v>511</v>
      </c>
      <c r="C30" s="1" t="s">
        <v>481</v>
      </c>
      <c r="F30">
        <f>VALUE(Calorimeter_30032020b[[#This Row],[Column1]])</f>
        <v>13</v>
      </c>
      <c r="G30">
        <f>VALUE(Calorimeter_30032020b[[#This Row],[Column2]])</f>
        <v>27.767263961777498</v>
      </c>
      <c r="H30">
        <f>VALUE(Calorimeter_30032020b[[#This Row],[Column3]])</f>
        <v>23.754915270336799</v>
      </c>
      <c r="I30">
        <v>1.706</v>
      </c>
      <c r="J30">
        <v>4.8499999999999996</v>
      </c>
      <c r="K30">
        <f t="shared" si="0"/>
        <v>8.2740999999999989</v>
      </c>
    </row>
    <row r="31" spans="1:11">
      <c r="A31" s="1" t="s">
        <v>301</v>
      </c>
      <c r="B31" s="1" t="s">
        <v>458</v>
      </c>
      <c r="C31" s="1" t="s">
        <v>481</v>
      </c>
      <c r="F31">
        <f>VALUE(Calorimeter_30032020b[[#This Row],[Column1]])</f>
        <v>13.5</v>
      </c>
      <c r="G31">
        <f>VALUE(Calorimeter_30032020b[[#This Row],[Column2]])</f>
        <v>28.228995767604101</v>
      </c>
      <c r="H31">
        <f>VALUE(Calorimeter_30032020b[[#This Row],[Column3]])</f>
        <v>23.754915270336799</v>
      </c>
      <c r="I31">
        <v>1.7050000000000001</v>
      </c>
      <c r="J31">
        <v>4.84</v>
      </c>
      <c r="K31">
        <f t="shared" si="0"/>
        <v>8.2522000000000002</v>
      </c>
    </row>
    <row r="32" spans="1:11">
      <c r="A32" s="1" t="s">
        <v>30</v>
      </c>
      <c r="B32" s="1" t="s">
        <v>512</v>
      </c>
      <c r="C32" s="1" t="s">
        <v>194</v>
      </c>
      <c r="F32">
        <f>VALUE(Calorimeter_30032020b[[#This Row],[Column1]])</f>
        <v>14</v>
      </c>
      <c r="G32">
        <f>VALUE(Calorimeter_30032020b[[#This Row],[Column2]])</f>
        <v>28.717723372686901</v>
      </c>
      <c r="H32">
        <f>VALUE(Calorimeter_30032020b[[#This Row],[Column3]])</f>
        <v>23.8098903900284</v>
      </c>
      <c r="I32">
        <v>1.9490000000000001</v>
      </c>
      <c r="J32">
        <v>5.5</v>
      </c>
      <c r="K32">
        <f t="shared" si="0"/>
        <v>10.7195</v>
      </c>
    </row>
    <row r="33" spans="1:11">
      <c r="A33" s="1" t="s">
        <v>310</v>
      </c>
      <c r="B33" s="1" t="s">
        <v>513</v>
      </c>
      <c r="C33" s="1" t="s">
        <v>514</v>
      </c>
      <c r="F33">
        <f>VALUE(Calorimeter_30032020b[[#This Row],[Column1]])</f>
        <v>14.5</v>
      </c>
      <c r="G33">
        <f>VALUE(Calorimeter_30032020b[[#This Row],[Column2]])</f>
        <v>29.314976229949799</v>
      </c>
      <c r="H33">
        <f>VALUE(Calorimeter_30032020b[[#This Row],[Column3]])</f>
        <v>23.864851156364999</v>
      </c>
      <c r="I33">
        <v>1.948</v>
      </c>
      <c r="J33">
        <v>5.5</v>
      </c>
      <c r="K33">
        <f t="shared" si="0"/>
        <v>10.714</v>
      </c>
    </row>
    <row r="34" spans="1:11">
      <c r="A34" s="1" t="s">
        <v>31</v>
      </c>
      <c r="B34" s="1" t="s">
        <v>244</v>
      </c>
      <c r="C34" s="1" t="s">
        <v>515</v>
      </c>
      <c r="F34">
        <f>VALUE(Calorimeter_30032020b[[#This Row],[Column1]])</f>
        <v>15</v>
      </c>
      <c r="G34">
        <f>VALUE(Calorimeter_30032020b[[#This Row],[Column2]])</f>
        <v>29.803695136491498</v>
      </c>
      <c r="H34">
        <f>VALUE(Calorimeter_30032020b[[#This Row],[Column3]])</f>
        <v>23.7824046344527</v>
      </c>
      <c r="I34">
        <v>1.9490000000000001</v>
      </c>
      <c r="J34">
        <v>5.48</v>
      </c>
      <c r="K34">
        <f t="shared" si="0"/>
        <v>10.680520000000001</v>
      </c>
    </row>
    <row r="36" spans="1:11">
      <c r="B36" t="s">
        <v>157</v>
      </c>
    </row>
    <row r="38" spans="1:11">
      <c r="B38" t="s">
        <v>490</v>
      </c>
      <c r="C38">
        <v>29.1</v>
      </c>
      <c r="D38" t="s">
        <v>45</v>
      </c>
    </row>
    <row r="39" spans="1:11">
      <c r="B39" s="67" t="s">
        <v>356</v>
      </c>
      <c r="C39">
        <v>148.5</v>
      </c>
      <c r="D39" t="s">
        <v>45</v>
      </c>
    </row>
    <row r="40" spans="1:11">
      <c r="B40" t="s">
        <v>145</v>
      </c>
      <c r="C40">
        <f>C39-C38</f>
        <v>119.4</v>
      </c>
      <c r="D40" t="s">
        <v>45</v>
      </c>
    </row>
    <row r="43" spans="1:11">
      <c r="B43" t="s">
        <v>517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B159C-61E6-4A7B-9BDA-4EC0A87866B6}">
  <dimension ref="A1:O30"/>
  <sheetViews>
    <sheetView topLeftCell="B1" workbookViewId="0">
      <selection activeCell="E4" sqref="E4:G4"/>
    </sheetView>
  </sheetViews>
  <sheetFormatPr defaultRowHeight="14.5"/>
  <cols>
    <col min="1" max="1" width="10.54296875" bestFit="1" customWidth="1"/>
    <col min="2" max="3" width="19.54296875" bestFit="1" customWidth="1"/>
  </cols>
  <sheetData>
    <row r="1" spans="1:15">
      <c r="A1" t="s">
        <v>0</v>
      </c>
      <c r="B1" t="s">
        <v>1</v>
      </c>
      <c r="C1" t="s">
        <v>47</v>
      </c>
    </row>
    <row r="2" spans="1:15">
      <c r="A2" s="1" t="s">
        <v>139</v>
      </c>
      <c r="B2" s="1" t="s">
        <v>3</v>
      </c>
      <c r="C2" s="1" t="s">
        <v>48</v>
      </c>
      <c r="E2" t="s">
        <v>516</v>
      </c>
    </row>
    <row r="3" spans="1:15">
      <c r="A3" s="1" t="s">
        <v>4</v>
      </c>
      <c r="B3" s="1" t="s">
        <v>5</v>
      </c>
      <c r="C3" s="1" t="s">
        <v>5</v>
      </c>
      <c r="I3" t="s">
        <v>537</v>
      </c>
      <c r="J3" t="s">
        <v>538</v>
      </c>
      <c r="K3" t="s">
        <v>42</v>
      </c>
      <c r="L3" t="s">
        <v>41</v>
      </c>
      <c r="M3" t="s">
        <v>492</v>
      </c>
      <c r="N3" t="s">
        <v>5</v>
      </c>
      <c r="O3" t="s">
        <v>519</v>
      </c>
    </row>
    <row r="4" spans="1:15">
      <c r="A4" s="1" t="s">
        <v>6</v>
      </c>
      <c r="B4" s="1" t="s">
        <v>476</v>
      </c>
      <c r="C4" s="1" t="s">
        <v>426</v>
      </c>
      <c r="E4">
        <f>VALUE(Calorimeter_30032020[[#This Row],[Column1]])</f>
        <v>0</v>
      </c>
      <c r="F4">
        <f>VALUE(Calorimeter_30032020[[#This Row],[Column2]])</f>
        <v>22.375393053209802</v>
      </c>
      <c r="G4">
        <f>VALUE(Calorimeter_30032020[[#This Row],[Column3]])</f>
        <v>21.235584637620001</v>
      </c>
      <c r="I4">
        <v>0</v>
      </c>
      <c r="J4">
        <f>I4*60</f>
        <v>0</v>
      </c>
      <c r="K4">
        <v>0.71</v>
      </c>
      <c r="L4">
        <v>2.1</v>
      </c>
      <c r="M4">
        <f>L4*K4</f>
        <v>1.4909999999999999</v>
      </c>
      <c r="N4">
        <f>F4</f>
        <v>22.375393053209802</v>
      </c>
      <c r="O4">
        <f>N4-N4</f>
        <v>0</v>
      </c>
    </row>
    <row r="5" spans="1:15">
      <c r="A5" s="1" t="s">
        <v>7</v>
      </c>
      <c r="B5" s="1" t="s">
        <v>9</v>
      </c>
      <c r="C5" s="1" t="s">
        <v>457</v>
      </c>
      <c r="E5">
        <f>VALUE(Calorimeter_30032020[[#This Row],[Column1]])</f>
        <v>1</v>
      </c>
      <c r="F5">
        <f>VALUE(Calorimeter_30032020[[#This Row],[Column2]])</f>
        <v>22.569168573092298</v>
      </c>
      <c r="G5">
        <f>VALUE(Calorimeter_30032020[[#This Row],[Column3]])</f>
        <v>21.263490051106199</v>
      </c>
      <c r="I5">
        <f>I4+0.5</f>
        <v>0.5</v>
      </c>
      <c r="J5">
        <f t="shared" ref="J5:J30" si="0">I5*60</f>
        <v>30</v>
      </c>
      <c r="K5">
        <v>0.80200000000000005</v>
      </c>
      <c r="L5">
        <v>2.3050000000000002</v>
      </c>
      <c r="M5">
        <f t="shared" ref="M5:M30" si="1">L5*K5</f>
        <v>1.8486100000000003</v>
      </c>
      <c r="N5">
        <f>N4</f>
        <v>22.375393053209802</v>
      </c>
    </row>
    <row r="6" spans="1:15">
      <c r="A6" s="1" t="s">
        <v>10</v>
      </c>
      <c r="B6" s="1" t="s">
        <v>477</v>
      </c>
      <c r="C6" s="1" t="s">
        <v>478</v>
      </c>
      <c r="E6">
        <f>VALUE(Calorimeter_30032020[[#This Row],[Column1]])</f>
        <v>2</v>
      </c>
      <c r="F6">
        <f>VALUE(Calorimeter_30032020[[#This Row],[Column2]])</f>
        <v>22.8456083134995</v>
      </c>
      <c r="G6">
        <f>VALUE(Calorimeter_30032020[[#This Row],[Column3]])</f>
        <v>21.3471730789128</v>
      </c>
      <c r="I6">
        <f t="shared" ref="I6:I30" si="2">I5+0.5</f>
        <v>1</v>
      </c>
      <c r="J6">
        <f t="shared" si="0"/>
        <v>60</v>
      </c>
      <c r="K6">
        <v>0.89700000000000002</v>
      </c>
      <c r="L6">
        <v>2.5649999999999999</v>
      </c>
      <c r="M6">
        <f t="shared" si="1"/>
        <v>2.300805</v>
      </c>
      <c r="N6">
        <f>F5</f>
        <v>22.569168573092298</v>
      </c>
      <c r="O6">
        <f>N6-N4</f>
        <v>0.19377551988249664</v>
      </c>
    </row>
    <row r="7" spans="1:15">
      <c r="A7" s="1" t="s">
        <v>11</v>
      </c>
      <c r="B7" s="1" t="s">
        <v>479</v>
      </c>
      <c r="C7" s="1" t="s">
        <v>424</v>
      </c>
      <c r="E7">
        <f>VALUE(Calorimeter_30032020[[#This Row],[Column1]])</f>
        <v>3</v>
      </c>
      <c r="F7">
        <f>VALUE(Calorimeter_30032020[[#This Row],[Column2]])</f>
        <v>23.0388584890758</v>
      </c>
      <c r="G7">
        <f>VALUE(Calorimeter_30032020[[#This Row],[Column3]])</f>
        <v>21.319284249159399</v>
      </c>
      <c r="I7">
        <f t="shared" si="2"/>
        <v>1.5</v>
      </c>
      <c r="J7">
        <f t="shared" si="0"/>
        <v>90</v>
      </c>
      <c r="K7">
        <v>0.89600000000000002</v>
      </c>
      <c r="L7">
        <v>2.56</v>
      </c>
      <c r="M7">
        <f t="shared" si="1"/>
        <v>2.2937600000000002</v>
      </c>
      <c r="N7">
        <f>N6</f>
        <v>22.569168573092298</v>
      </c>
    </row>
    <row r="8" spans="1:15">
      <c r="A8" s="1" t="s">
        <v>13</v>
      </c>
      <c r="B8" s="1" t="s">
        <v>480</v>
      </c>
      <c r="C8" s="1" t="s">
        <v>478</v>
      </c>
      <c r="E8">
        <f>VALUE(Calorimeter_30032020[[#This Row],[Column1]])</f>
        <v>4</v>
      </c>
      <c r="F8">
        <f>VALUE(Calorimeter_30032020[[#This Row],[Column2]])</f>
        <v>23.342127976998501</v>
      </c>
      <c r="G8">
        <f>VALUE(Calorimeter_30032020[[#This Row],[Column3]])</f>
        <v>21.3471730789128</v>
      </c>
      <c r="I8">
        <f t="shared" si="2"/>
        <v>2</v>
      </c>
      <c r="J8">
        <f t="shared" si="0"/>
        <v>120</v>
      </c>
      <c r="K8">
        <v>0.99199999999999999</v>
      </c>
      <c r="L8">
        <v>2.8279999999999998</v>
      </c>
      <c r="M8">
        <f t="shared" si="1"/>
        <v>2.8053759999999999</v>
      </c>
      <c r="N8">
        <f>F6</f>
        <v>22.8456083134995</v>
      </c>
      <c r="O8">
        <f>N8-N6</f>
        <v>0.27643974040720209</v>
      </c>
    </row>
    <row r="9" spans="1:15">
      <c r="A9" s="1" t="s">
        <v>14</v>
      </c>
      <c r="B9" s="1" t="s">
        <v>481</v>
      </c>
      <c r="C9" s="1" t="s">
        <v>478</v>
      </c>
      <c r="E9">
        <f>VALUE(Calorimeter_30032020[[#This Row],[Column1]])</f>
        <v>5</v>
      </c>
      <c r="F9">
        <f>VALUE(Calorimeter_30032020[[#This Row],[Column2]])</f>
        <v>23.754915270336799</v>
      </c>
      <c r="G9">
        <f>VALUE(Calorimeter_30032020[[#This Row],[Column3]])</f>
        <v>21.3471730789128</v>
      </c>
      <c r="I9">
        <f t="shared" si="2"/>
        <v>2.5</v>
      </c>
      <c r="J9">
        <f t="shared" si="0"/>
        <v>150</v>
      </c>
      <c r="K9">
        <v>0.99099999999999999</v>
      </c>
      <c r="L9">
        <v>2.823</v>
      </c>
      <c r="M9">
        <f t="shared" si="1"/>
        <v>2.797593</v>
      </c>
      <c r="N9">
        <f>N8</f>
        <v>22.8456083134995</v>
      </c>
    </row>
    <row r="10" spans="1:15">
      <c r="A10" s="1" t="s">
        <v>16</v>
      </c>
      <c r="B10" s="1" t="s">
        <v>196</v>
      </c>
      <c r="C10" s="1" t="s">
        <v>482</v>
      </c>
      <c r="E10">
        <f>VALUE(Calorimeter_30032020[[#This Row],[Column1]])</f>
        <v>6</v>
      </c>
      <c r="F10">
        <f>VALUE(Calorimeter_30032020[[#This Row],[Column2]])</f>
        <v>24.194323348905598</v>
      </c>
      <c r="G10">
        <f>VALUE(Calorimeter_30032020[[#This Row],[Column3]])</f>
        <v>21.402934312600799</v>
      </c>
      <c r="I10">
        <f t="shared" si="2"/>
        <v>3</v>
      </c>
      <c r="J10">
        <f t="shared" si="0"/>
        <v>180</v>
      </c>
      <c r="K10">
        <v>1.1000000000000001</v>
      </c>
      <c r="L10">
        <v>3.1269999999999998</v>
      </c>
      <c r="M10">
        <f t="shared" si="1"/>
        <v>3.4397000000000002</v>
      </c>
      <c r="N10">
        <f>F7</f>
        <v>23.0388584890758</v>
      </c>
      <c r="O10">
        <f>N10-N8</f>
        <v>0.1932501755762992</v>
      </c>
    </row>
    <row r="11" spans="1:15">
      <c r="A11" s="1" t="s">
        <v>18</v>
      </c>
      <c r="B11" s="1" t="s">
        <v>483</v>
      </c>
      <c r="C11" s="1" t="s">
        <v>484</v>
      </c>
      <c r="E11">
        <f>VALUE(Calorimeter_30032020[[#This Row],[Column1]])</f>
        <v>7</v>
      </c>
      <c r="F11">
        <f>VALUE(Calorimeter_30032020[[#This Row],[Column2]])</f>
        <v>24.660268379318602</v>
      </c>
      <c r="G11">
        <f>VALUE(Calorimeter_30032020[[#This Row],[Column3]])</f>
        <v>21.486535435821299</v>
      </c>
      <c r="I11">
        <f t="shared" si="2"/>
        <v>3.5</v>
      </c>
      <c r="J11">
        <f t="shared" si="0"/>
        <v>210</v>
      </c>
      <c r="K11">
        <v>1.0980000000000001</v>
      </c>
      <c r="L11">
        <v>3.1219999999999999</v>
      </c>
      <c r="M11">
        <f t="shared" si="1"/>
        <v>3.427956</v>
      </c>
      <c r="N11">
        <f>N10</f>
        <v>23.0388584890758</v>
      </c>
    </row>
    <row r="12" spans="1:15">
      <c r="A12" s="1" t="s">
        <v>19</v>
      </c>
      <c r="B12" s="1" t="s">
        <v>485</v>
      </c>
      <c r="C12" s="1" t="s">
        <v>393</v>
      </c>
      <c r="E12">
        <f>VALUE(Calorimeter_30032020[[#This Row],[Column1]])</f>
        <v>8</v>
      </c>
      <c r="F12">
        <f>VALUE(Calorimeter_30032020[[#This Row],[Column2]])</f>
        <v>25.207346428540401</v>
      </c>
      <c r="G12">
        <f>VALUE(Calorimeter_30032020[[#This Row],[Column3]])</f>
        <v>21.458673795131801</v>
      </c>
      <c r="I12">
        <f t="shared" si="2"/>
        <v>4</v>
      </c>
      <c r="J12">
        <f t="shared" si="0"/>
        <v>240</v>
      </c>
      <c r="K12">
        <v>1.2010000000000001</v>
      </c>
      <c r="L12">
        <v>3.4039999999999999</v>
      </c>
      <c r="M12">
        <f t="shared" si="1"/>
        <v>4.0882040000000002</v>
      </c>
      <c r="N12">
        <f>F8</f>
        <v>23.342127976998501</v>
      </c>
      <c r="O12">
        <f>N12-N10</f>
        <v>0.30326948792270159</v>
      </c>
    </row>
    <row r="13" spans="1:15">
      <c r="A13" s="1" t="s">
        <v>20</v>
      </c>
      <c r="B13" s="1" t="s">
        <v>486</v>
      </c>
      <c r="C13" s="1" t="s">
        <v>422</v>
      </c>
      <c r="E13">
        <f>VALUE(Calorimeter_30032020[[#This Row],[Column1]])</f>
        <v>9</v>
      </c>
      <c r="F13">
        <f>VALUE(Calorimeter_30032020[[#This Row],[Column2]])</f>
        <v>25.8624890484646</v>
      </c>
      <c r="G13">
        <f>VALUE(Calorimeter_30032020[[#This Row],[Column3]])</f>
        <v>21.570088224156301</v>
      </c>
      <c r="I13">
        <f t="shared" si="2"/>
        <v>4.5</v>
      </c>
      <c r="J13">
        <f t="shared" si="0"/>
        <v>270</v>
      </c>
      <c r="K13">
        <v>1.1970000000000001</v>
      </c>
      <c r="L13">
        <v>3.399</v>
      </c>
      <c r="M13">
        <f t="shared" si="1"/>
        <v>4.0686030000000004</v>
      </c>
      <c r="N13">
        <f>N12</f>
        <v>23.342127976998501</v>
      </c>
    </row>
    <row r="14" spans="1:15">
      <c r="A14" s="1" t="s">
        <v>21</v>
      </c>
      <c r="B14" s="1" t="s">
        <v>487</v>
      </c>
      <c r="C14" s="1" t="s">
        <v>462</v>
      </c>
      <c r="E14">
        <f>VALUE(Calorimeter_30032020[[#This Row],[Column1]])</f>
        <v>10</v>
      </c>
      <c r="F14">
        <f>VALUE(Calorimeter_30032020[[#This Row],[Column2]])</f>
        <v>26.5708523555925</v>
      </c>
      <c r="G14">
        <f>VALUE(Calorimeter_30032020[[#This Row],[Column3]])</f>
        <v>21.6535932804311</v>
      </c>
      <c r="I14">
        <f t="shared" si="2"/>
        <v>5</v>
      </c>
      <c r="J14">
        <f t="shared" si="0"/>
        <v>300</v>
      </c>
      <c r="K14">
        <v>1.2969999999999999</v>
      </c>
      <c r="L14">
        <v>3.6720000000000002</v>
      </c>
      <c r="M14">
        <f t="shared" si="1"/>
        <v>4.7625840000000004</v>
      </c>
      <c r="N14">
        <f>F9</f>
        <v>23.754915270336799</v>
      </c>
      <c r="O14">
        <f>N14-N12</f>
        <v>0.41278729333829745</v>
      </c>
    </row>
    <row r="15" spans="1:15">
      <c r="A15" s="1" t="s">
        <v>23</v>
      </c>
      <c r="B15" s="1" t="s">
        <v>400</v>
      </c>
      <c r="C15" s="1" t="s">
        <v>420</v>
      </c>
      <c r="E15">
        <f>VALUE(Calorimeter_30032020[[#This Row],[Column1]])</f>
        <v>11</v>
      </c>
      <c r="F15">
        <f>VALUE(Calorimeter_30032020[[#This Row],[Column2]])</f>
        <v>27.468373208828702</v>
      </c>
      <c r="G15">
        <f>VALUE(Calorimeter_30032020[[#This Row],[Column3]])</f>
        <v>21.792663932442601</v>
      </c>
      <c r="I15">
        <f t="shared" si="2"/>
        <v>5.5</v>
      </c>
      <c r="J15">
        <f t="shared" si="0"/>
        <v>330</v>
      </c>
      <c r="K15">
        <v>1.292</v>
      </c>
      <c r="L15">
        <v>3.6539999999999999</v>
      </c>
      <c r="M15">
        <f t="shared" si="1"/>
        <v>4.7209680000000001</v>
      </c>
      <c r="N15">
        <f>N14</f>
        <v>23.754915270336799</v>
      </c>
    </row>
    <row r="16" spans="1:15">
      <c r="A16" s="1" t="s">
        <v>28</v>
      </c>
      <c r="B16" s="1" t="s">
        <v>402</v>
      </c>
      <c r="C16" s="1" t="s">
        <v>488</v>
      </c>
      <c r="E16">
        <f>VALUE(Calorimeter_30032020[[#This Row],[Column1]])</f>
        <v>12</v>
      </c>
      <c r="F16">
        <f>VALUE(Calorimeter_30032020[[#This Row],[Column2]])</f>
        <v>28.364766174268301</v>
      </c>
      <c r="G16">
        <f>VALUE(Calorimeter_30032020[[#This Row],[Column3]])</f>
        <v>21.848256154805402</v>
      </c>
      <c r="I16">
        <f t="shared" si="2"/>
        <v>6</v>
      </c>
      <c r="J16">
        <f t="shared" si="0"/>
        <v>360</v>
      </c>
      <c r="K16">
        <v>1.403</v>
      </c>
      <c r="L16">
        <v>3.968</v>
      </c>
      <c r="M16">
        <f t="shared" si="1"/>
        <v>5.5671040000000005</v>
      </c>
      <c r="N16">
        <f>F10</f>
        <v>24.194323348905598</v>
      </c>
      <c r="O16">
        <f>N16-N14</f>
        <v>0.43940807856879971</v>
      </c>
    </row>
    <row r="17" spans="1:15">
      <c r="A17" s="1" t="s">
        <v>29</v>
      </c>
      <c r="B17" s="1" t="s">
        <v>489</v>
      </c>
      <c r="C17" s="1" t="s">
        <v>466</v>
      </c>
      <c r="E17">
        <f>VALUE(Calorimeter_30032020[[#This Row],[Column1]])</f>
        <v>13</v>
      </c>
      <c r="F17">
        <f>VALUE(Calorimeter_30032020[[#This Row],[Column2]])</f>
        <v>29.396422467561099</v>
      </c>
      <c r="G17">
        <f>VALUE(Calorimeter_30032020[[#This Row],[Column3]])</f>
        <v>21.931606426370301</v>
      </c>
      <c r="I17">
        <f t="shared" si="2"/>
        <v>6.5</v>
      </c>
      <c r="J17">
        <f t="shared" si="0"/>
        <v>390</v>
      </c>
      <c r="K17">
        <v>1.4019999999999999</v>
      </c>
      <c r="L17">
        <v>3.9590000000000001</v>
      </c>
      <c r="M17">
        <f t="shared" si="1"/>
        <v>5.5505179999999994</v>
      </c>
      <c r="N17">
        <f>N16</f>
        <v>24.194323348905598</v>
      </c>
    </row>
    <row r="18" spans="1:15">
      <c r="I18">
        <f t="shared" si="2"/>
        <v>7</v>
      </c>
      <c r="J18">
        <f t="shared" si="0"/>
        <v>420</v>
      </c>
      <c r="K18">
        <v>1.502</v>
      </c>
      <c r="L18">
        <v>4.22</v>
      </c>
      <c r="M18">
        <f t="shared" si="1"/>
        <v>6.3384399999999994</v>
      </c>
      <c r="N18">
        <f>F11</f>
        <v>24.660268379318602</v>
      </c>
      <c r="O18">
        <f>N18-N16</f>
        <v>0.46594503041300328</v>
      </c>
    </row>
    <row r="19" spans="1:15">
      <c r="C19" t="s">
        <v>157</v>
      </c>
      <c r="I19">
        <f t="shared" si="2"/>
        <v>7.5</v>
      </c>
      <c r="J19">
        <f t="shared" si="0"/>
        <v>450</v>
      </c>
      <c r="K19">
        <v>1.502</v>
      </c>
      <c r="L19">
        <v>4.21</v>
      </c>
      <c r="M19">
        <f t="shared" si="1"/>
        <v>6.3234199999999996</v>
      </c>
      <c r="N19">
        <f>N18</f>
        <v>24.660268379318602</v>
      </c>
    </row>
    <row r="20" spans="1:15">
      <c r="I20">
        <f t="shared" si="2"/>
        <v>8</v>
      </c>
      <c r="J20">
        <f t="shared" si="0"/>
        <v>480</v>
      </c>
      <c r="K20">
        <v>1.6</v>
      </c>
      <c r="L20">
        <v>4.47</v>
      </c>
      <c r="M20">
        <f t="shared" si="1"/>
        <v>7.1520000000000001</v>
      </c>
      <c r="N20">
        <f>F12</f>
        <v>25.207346428540401</v>
      </c>
      <c r="O20">
        <f>N20-N18</f>
        <v>0.54707804922179903</v>
      </c>
    </row>
    <row r="21" spans="1:15">
      <c r="C21" t="s">
        <v>490</v>
      </c>
      <c r="D21">
        <v>29.19</v>
      </c>
      <c r="E21" t="s">
        <v>45</v>
      </c>
      <c r="I21">
        <f t="shared" si="2"/>
        <v>8.5</v>
      </c>
      <c r="J21">
        <f t="shared" si="0"/>
        <v>510</v>
      </c>
      <c r="K21">
        <v>1.597</v>
      </c>
      <c r="L21">
        <v>4.46</v>
      </c>
      <c r="M21">
        <f t="shared" si="1"/>
        <v>7.1226199999999995</v>
      </c>
      <c r="N21">
        <f>N20</f>
        <v>25.207346428540401</v>
      </c>
    </row>
    <row r="22" spans="1:15">
      <c r="C22" s="67" t="s">
        <v>356</v>
      </c>
      <c r="D22">
        <v>168.9</v>
      </c>
      <c r="E22" t="s">
        <v>45</v>
      </c>
      <c r="I22">
        <f t="shared" si="2"/>
        <v>9</v>
      </c>
      <c r="J22">
        <f t="shared" si="0"/>
        <v>540</v>
      </c>
      <c r="K22">
        <v>1.7</v>
      </c>
      <c r="L22">
        <v>4.74</v>
      </c>
      <c r="M22">
        <f t="shared" si="1"/>
        <v>8.0579999999999998</v>
      </c>
      <c r="N22">
        <f>F13</f>
        <v>25.8624890484646</v>
      </c>
      <c r="O22">
        <f>N22-N20</f>
        <v>0.65514261992419875</v>
      </c>
    </row>
    <row r="23" spans="1:15">
      <c r="C23" t="s">
        <v>145</v>
      </c>
      <c r="D23">
        <f>D22-D21</f>
        <v>139.71</v>
      </c>
      <c r="E23" t="s">
        <v>45</v>
      </c>
      <c r="I23">
        <f t="shared" si="2"/>
        <v>9.5</v>
      </c>
      <c r="J23">
        <f t="shared" si="0"/>
        <v>570</v>
      </c>
      <c r="K23">
        <v>1.698</v>
      </c>
      <c r="L23">
        <v>4.74</v>
      </c>
      <c r="M23">
        <f t="shared" si="1"/>
        <v>8.0485199999999999</v>
      </c>
      <c r="N23">
        <f>N22</f>
        <v>25.8624890484646</v>
      </c>
    </row>
    <row r="24" spans="1:15">
      <c r="I24">
        <f t="shared" si="2"/>
        <v>10</v>
      </c>
      <c r="J24">
        <f t="shared" si="0"/>
        <v>600</v>
      </c>
      <c r="K24">
        <v>1.8169999999999999</v>
      </c>
      <c r="L24">
        <v>5.05</v>
      </c>
      <c r="M24">
        <f t="shared" si="1"/>
        <v>9.1758499999999987</v>
      </c>
      <c r="N24">
        <f>F14</f>
        <v>26.5708523555925</v>
      </c>
      <c r="O24">
        <f>N24-N22</f>
        <v>0.7083633071279003</v>
      </c>
    </row>
    <row r="25" spans="1:15">
      <c r="I25">
        <f t="shared" si="2"/>
        <v>10.5</v>
      </c>
      <c r="J25">
        <f t="shared" si="0"/>
        <v>630</v>
      </c>
      <c r="K25">
        <v>1.8169999999999999</v>
      </c>
      <c r="L25">
        <v>5.05</v>
      </c>
      <c r="M25">
        <f t="shared" si="1"/>
        <v>9.1758499999999987</v>
      </c>
      <c r="N25">
        <f>N24</f>
        <v>26.5708523555925</v>
      </c>
    </row>
    <row r="26" spans="1:15">
      <c r="C26" t="s">
        <v>517</v>
      </c>
      <c r="I26">
        <f t="shared" si="2"/>
        <v>11</v>
      </c>
      <c r="J26">
        <f t="shared" si="0"/>
        <v>660</v>
      </c>
      <c r="K26">
        <v>1.887</v>
      </c>
      <c r="L26">
        <v>5.26</v>
      </c>
      <c r="M26">
        <f t="shared" si="1"/>
        <v>9.9256200000000003</v>
      </c>
      <c r="N26">
        <f>F15</f>
        <v>27.468373208828702</v>
      </c>
      <c r="O26">
        <f>N26-N24</f>
        <v>0.89752085323620179</v>
      </c>
    </row>
    <row r="27" spans="1:15">
      <c r="I27">
        <f t="shared" si="2"/>
        <v>11.5</v>
      </c>
      <c r="J27">
        <f t="shared" si="0"/>
        <v>690</v>
      </c>
      <c r="K27">
        <v>1.8859999999999999</v>
      </c>
      <c r="L27">
        <v>5.28</v>
      </c>
      <c r="M27">
        <f t="shared" si="1"/>
        <v>9.9580800000000007</v>
      </c>
      <c r="N27">
        <f>N26</f>
        <v>27.468373208828702</v>
      </c>
    </row>
    <row r="28" spans="1:15">
      <c r="I28">
        <f t="shared" si="2"/>
        <v>12</v>
      </c>
      <c r="J28">
        <f t="shared" si="0"/>
        <v>720</v>
      </c>
      <c r="K28">
        <v>1.9790000000000001</v>
      </c>
      <c r="L28">
        <v>5.5</v>
      </c>
      <c r="M28">
        <f t="shared" si="1"/>
        <v>10.884500000000001</v>
      </c>
      <c r="N28">
        <f>F16</f>
        <v>28.364766174268301</v>
      </c>
      <c r="O28">
        <f>N28-N26</f>
        <v>0.89639296543959901</v>
      </c>
    </row>
    <row r="29" spans="1:15">
      <c r="I29">
        <f t="shared" si="2"/>
        <v>12.5</v>
      </c>
      <c r="J29">
        <f t="shared" si="0"/>
        <v>750</v>
      </c>
      <c r="K29">
        <v>1.978</v>
      </c>
      <c r="L29">
        <v>5.53</v>
      </c>
      <c r="M29">
        <f t="shared" si="1"/>
        <v>10.93834</v>
      </c>
      <c r="N29">
        <f>N28</f>
        <v>28.364766174268301</v>
      </c>
    </row>
    <row r="30" spans="1:15">
      <c r="I30">
        <f t="shared" si="2"/>
        <v>13</v>
      </c>
      <c r="J30">
        <f t="shared" si="0"/>
        <v>780</v>
      </c>
      <c r="K30">
        <v>1.9770000000000001</v>
      </c>
      <c r="L30">
        <v>5.56</v>
      </c>
      <c r="M30">
        <f t="shared" si="1"/>
        <v>10.99212</v>
      </c>
      <c r="N30">
        <f>F17</f>
        <v>29.396422467561099</v>
      </c>
      <c r="O30">
        <f>N30-N28</f>
        <v>1.031656293292798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g F A A B Q S w M E F A A C A A g A x F K t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x F K t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R S r V B u x h / 7 b w I A A O w o A A A T A B w A R m 9 y b X V s Y X M v U 2 V j d G l v b j E u b S C i G A A o o B Q A A A A A A A A A A A A A A A A A A A A A A A A A A A D t m V 1 v m z A U h q 8 X K f / B Y j d E Y h G B b U l W c T G R T r u Y 2 m 1 k V 2 W a + D h r k M C O b B O 1 q v L f 5 w g S a E r U T q P C H c 5 N w r F l v + d 9 b D g 4 D C K e E I y 8 4 n t y N h w M B 2 w V U I i R G 6 S E J h l w o M h B K f D h A I m P R 3 I a g Y i 4 b D N e k C j P A H P 9 U 5 L C 2 C W Y i w u m a + 4 H / w c D y n y a 5 / E v / x L D g i Y b 8 P f 9 m e + S I F q h q V + b Z R y x j T Y y r h a Q J l k i A o 5 2 p h n I J W m e Y e Z Y B j r H E Y k T f O 1 M r H f i 8 l t O O H j 8 N g W n + j m + I B h + j o x C 7 W v N X Q X 4 W q S z v F 2 D J m Q v g 1 B 0 W t I A s 9 + E Z s X o u 0 a m F 6 k Z d 3 d a E Z 2 I 2 b l o Q R x u + N Z A + 7 h 1 L 7 4 d D Q c J b p y u b q d o q h l q v T d t y 7 R M r T V r z 2 / W s B t 9 1 w 9 9 I W v A s W + Z k y l 6 U y f p N 4 l 4 x H h b U u O r u N 0 e E K R b o y 6 h K E C n A E 2 7 3 z F + k y A F p / J C r t 2 j A F V e z G T b P b O T c F 7 1 F U 4 o H Z 2 w A Y / R F p 5 / o o P z L A T a x O d B i 3 3 U 0 s T o 6 e W B L d E N T v r y o G V K f / E c k g n T / / o c O m j 4 D h n Z C A 2 X f C X y L R O q x H i Q i v f L M q w f S T b q a m o C D n N u m 3 O d P J L s K V V t r 9 K D u K + U Z A J S j D 5 D E I t V V O k r W 8 q 4 f p y H g a 7 K H h / T 1 I u C N K D M 4 T Q X l O t b 4 M H 4 T 9 k G b 9 U 2 k P h u N Z O x a l a F W e X F X L a q e a 7 g H H s h U d U 8 P 1 0 1 9 x Z P J B 2 e S O G p z I i l w x M r P J U Z I B 0 e U H g o s k 3 J C o O 9 I A W n 8 k K e w u C g q J 9 4 a l Z Y H S K x n v M w 8 2 W 4 H 3 Z p / 7 M e J r 8 I / + 0 O 7 b e V + 1 2 u f r u n q / / e o 1 k Q 6 P i o S 2 E o M X T 7 / 4 j C U G L o 9 n y + V x j + A F B L A Q I t A B Q A A g A I A M R S r V D f X o i k p w A A A P g A A A A S A A A A A A A A A A A A A A A A A A A A A A B D b 2 5 m a W c v U G F j a 2 F n Z S 5 4 b W x Q S w E C L Q A U A A I A C A D E U q 1 Q D 8 r p q 6 Q A A A D p A A A A E w A A A A A A A A A A A A A A A A D z A A A A W 0 N v b n R l b n R f V H l w Z X N d L n h t b F B L A Q I t A B Q A A g A I A M R S r V B u x h / 7 b w I A A O w o A A A T A A A A A A A A A A A A A A A A A O Q B A A B G b 3 J t d W x h c y 9 T Z W N 0 a W 9 u M S 5 t U E s F B g A A A A A D A A M A w g A A A K A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H B A A A A A A A A L 8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V U M T k 6 N T Q 6 M D c u N j Y w M D c 5 N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9 y a W 1 l d G V y L 0 N o Y W 5 n Z W Q g V H l w Z S 5 7 Q 2 9 s d W 1 u M S w w f S Z x d W 9 0 O y w m c X V v d D t T Z W N 0 a W 9 u M S 9 D Y W x v c m l t Z X R l c i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2 F s b 3 J p b W V 0 Z X I v Q 2 h h b m d l Z C B U e X B l L n t D b 2 x 1 b W 4 x L D B 9 J n F 1 b 3 Q 7 L C Z x d W 9 0 O 1 N l Y 3 R p b 2 4 x L 0 N h b G 9 y a W 1 l d G V y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2 M D M y M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Z U M j A 6 N T E 6 M D M u N j E 5 M D Y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Y w M z I w M j A v Q 2 h h b m d l Z C B U e X B l L n t D b 2 x 1 b W 4 x L D B 9 J n F 1 b 3 Q 7 L C Z x d W 9 0 O 1 N l Y 3 R p b 2 4 x L 0 N h b G 9 y a W 1 l d G V y I D I 2 M D M y M D I w L 0 N o Y W 5 n Z W Q g V H l w Z S 5 7 Q 2 9 s d W 1 u M i w x f S Z x d W 9 0 O y w m c X V v d D t T Z W N 0 a W 9 u M S 9 D Y W x v c m l t Z X R l c i A y N j A z M j A y M C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Y w M z I w M j A v Q 2 h h b m d l Z C B U e X B l L n t D b 2 x 1 b W 4 x L D B 9 J n F 1 b 3 Q 7 L C Z x d W 9 0 O 1 N l Y 3 R p b 2 4 x L 0 N h b G 9 y a W 1 l d G V y I D I 2 M D M y M D I w L 0 N o Y W 5 n Z W Q g V H l w Z S 5 7 Q 2 9 s d W 1 u M i w x f S Z x d W 9 0 O y w m c X V v d D t T Z W N 0 a W 9 u M S 9 D Y W x v c m l t Z X R l c i A y N j A z M j A y M C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Y w M z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N j A z M j A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Y w M z I w M j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d U M D c 6 N T M 6 N D I u M j c 5 M z A 2 M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Y w M z I w M j A g K D I p L 0 N o Y W 5 n Z W Q g V H l w Z S 5 7 Q 2 9 s d W 1 u M S w w f S Z x d W 9 0 O y w m c X V v d D t T Z W N 0 a W 9 u M S 9 D Y W x v c m l t Z X R l c i A y N j A z M j A y M C A o M i k v Q 2 h h b m d l Z C B U e X B l L n t D b 2 x 1 b W 4 y L D F 9 J n F 1 b 3 Q 7 L C Z x d W 9 0 O 1 N l Y 3 R p b 2 4 x L 0 N h b G 9 y a W 1 l d G V y I D I 2 M D M y M D I w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Y w M z I w M j A g K D I p L 0 N o Y W 5 n Z W Q g V H l w Z S 5 7 Q 2 9 s d W 1 u M S w w f S Z x d W 9 0 O y w m c X V v d D t T Z W N 0 a W 9 u M S 9 D Y W x v c m l t Z X R l c i A y N j A z M j A y M C A o M i k v Q 2 h h b m d l Z C B U e X B l L n t D b 2 x 1 b W 4 y L D F 9 J n F 1 b 3 Q 7 L C Z x d W 9 0 O 1 N l Y 3 R p b 2 4 x L 0 N h b G 9 y a W 1 l d G V y I D I 2 M D M y M D I w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Y w M z I w M j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N j A z M j A y M C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c w M z I w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h U M T E 6 M T Y 6 N T g u O T Y 2 M j g 5 M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c w M z I w M j A v Q 2 h h b m d l Z C B U e X B l L n t D b 2 x 1 b W 4 x L D B 9 J n F 1 b 3 Q 7 L C Z x d W 9 0 O 1 N l Y 3 R p b 2 4 x L 0 N h b G 9 y a W 1 l d G V y I D I 3 M D M y M D I w L 0 N o Y W 5 n Z W Q g V H l w Z S 5 7 Q 2 9 s d W 1 u M i w x f S Z x d W 9 0 O y w m c X V v d D t T Z W N 0 a W 9 u M S 9 D Y W x v c m l t Z X R l c i A y N z A z M j A y M C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c w M z I w M j A v Q 2 h h b m d l Z C B U e X B l L n t D b 2 x 1 b W 4 x L D B 9 J n F 1 b 3 Q 7 L C Z x d W 9 0 O 1 N l Y 3 R p b 2 4 x L 0 N h b G 9 y a W 1 l d G V y I D I 3 M D M y M D I w L 0 N o Y W 5 n Z W Q g V H l w Z S 5 7 Q 2 9 s d W 1 u M i w x f S Z x d W 9 0 O y w m c X V v d D t T Z W N 0 a W 9 u M S 9 D Y W x v c m l t Z X R l c i A y N z A z M j A y M C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c w M z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N z A z M j A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c w M z I w M j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z L T I 4 V D E 3 O j E 0 O j U 0 L j Y 1 N T k z M T l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9 y a W 1 l d G V y I D I 3 M D M y M D I w I C g y K S 9 D a G F u Z 2 V k I F R 5 c G U u e 0 N v b H V t b j E s M H 0 m c X V v d D s s J n F 1 b 3 Q 7 U 2 V j d G l v b j E v Q 2 F s b 3 J p b W V 0 Z X I g M j c w M z I w M j A g K D I p L 0 N o Y W 5 n Z W Q g V H l w Z S 5 7 Q 2 9 s d W 1 u M i w x f S Z x d W 9 0 O y w m c X V v d D t T Z W N 0 a W 9 u M S 9 D Y W x v c m l t Z X R l c i A y N z A z M j A y M C A o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h b G 9 y a W 1 l d G V y I D I 3 M D M y M D I w I C g y K S 9 D a G F u Z 2 V k I F R 5 c G U u e 0 N v b H V t b j E s M H 0 m c X V v d D s s J n F 1 b 3 Q 7 U 2 V j d G l v b j E v Q 2 F s b 3 J p b W V 0 Z X I g M j c w M z I w M j A g K D I p L 0 N o Y W 5 n Z W Q g V H l w Z S 5 7 Q 2 9 s d W 1 u M i w x f S Z x d W 9 0 O y w m c X V v d D t T Z W N 0 a W 9 u M S 9 D Y W x v c m l t Z X R l c i A y N z A z M j A y M C A o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x v c m l t Z X R l c i U y M D I 3 M D M y M D I w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c w M z I w M j A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4 M D M y M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h U M T c 6 M j Q 6 M z Q u N D c 2 M T I w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g w M z I w M j A v Q 2 h h b m d l Z C B U e X B l L n t D b 2 x 1 b W 4 x L D B 9 J n F 1 b 3 Q 7 L C Z x d W 9 0 O 1 N l Y 3 R p b 2 4 x L 0 N h b G 9 y a W 1 l d G V y I D I 4 M D M y M D I w L 0 N o Y W 5 n Z W Q g V H l w Z S 5 7 Q 2 9 s d W 1 u M i w x f S Z x d W 9 0 O y w m c X V v d D t T Z W N 0 a W 9 u M S 9 D Y W x v c m l t Z X R l c i A y O D A z M j A y M C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g w M z I w M j A v Q 2 h h b m d l Z C B U e X B l L n t D b 2 x 1 b W 4 x L D B 9 J n F 1 b 3 Q 7 L C Z x d W 9 0 O 1 N l Y 3 R p b 2 4 x L 0 N h b G 9 y a W 1 l d G V y I D I 4 M D M y M D I w L 0 N o Y W 5 n Z W Q g V H l w Z S 5 7 Q 2 9 s d W 1 u M i w x f S Z x d W 9 0 O y w m c X V v d D t T Z W N 0 a W 9 u M S 9 D Y W x v c m l t Z X R l c i A y O D A z M j A y M C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g w M z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D A z M j A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g w M z I w M j B i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b G 9 y a W 1 l d G V y X z I 4 M D M y M D I w Y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C 0 w M y 0 y O F Q x N z o z M T o 1 M C 4 5 O T g y M T M y W i I g L z 4 8 R W 5 0 c n k g V H l w Z T 0 i R m l s b E N v b H V t b l R 5 c G V z I i B W Y W x 1 Z T 0 i c 0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i A y O D A z M j A y M G I v Q 2 h h b m d l I F R 5 c G U u e 0 N v b H V t b j E s M H 0 m c X V v d D s s J n F 1 b 3 Q 7 U 2 V j d G l v b j E v Q 2 F s b 3 J p b W V 0 Z X I g M j g w M z I w M j B i L 0 N o Y W 5 n Z S B U e X B l L n t D b 2 x 1 b W 4 y L D F 9 J n F 1 b 3 Q 7 L C Z x d W 9 0 O 1 N l Y 3 R p b 2 4 x L 0 N h b G 9 y a W 1 l d G V y I D I 4 M D M y M D I w Y i 9 D a G F u Z 2 U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i A y O D A z M j A y M G I v Q 2 h h b m d l I F R 5 c G U u e 0 N v b H V t b j E s M H 0 m c X V v d D s s J n F 1 b 3 Q 7 U 2 V j d G l v b j E v Q 2 F s b 3 J p b W V 0 Z X I g M j g w M z I w M j B i L 0 N o Y W 5 n Z S B U e X B l L n t D b 2 x 1 b W 4 y L D F 9 J n F 1 b 3 Q 7 L C Z x d W 9 0 O 1 N l Y 3 R p b 2 4 x L 0 N h b G 9 y a W 1 l d G V y I D I 4 M D M y M D I w Y i 9 D a G F u Z 2 U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l M j A y O D A z M j A y M G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D A z M j A y M G I v Q 2 h h b m d l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Y w M z I w M j A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2 F s b 3 J p b W V 0 Z X J f M j Y w M z I w M j B f X z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z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w L T A z L T I 4 V D E 3 O j M 1 O j A 5 L j g 5 N z I 0 O D h a I i A v P j x F b n R y e S B U e X B l P S J G a W x s Q 2 9 s d W 1 u V H l w Z X M i I F Z h b H V l P S J z Q l F V R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9 y a W 1 l d G V y I D I 2 M D M y M D I w I C g z K S 9 D a G F u Z 2 V k I F R 5 c G U u e 0 N v b H V t b j E s M H 0 m c X V v d D s s J n F 1 b 3 Q 7 U 2 V j d G l v b j E v Q 2 F s b 3 J p b W V 0 Z X I g M j Y w M z I w M j A g K D M p L 0 N o Y W 5 n Z W Q g V H l w Z S 5 7 Q 2 9 s d W 1 u M i w x f S Z x d W 9 0 O y w m c X V v d D t T Z W N 0 a W 9 u M S 9 D Y W x v c m l t Z X R l c i A y N j A z M j A y M C A o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h b G 9 y a W 1 l d G V y I D I 2 M D M y M D I w I C g z K S 9 D a G F u Z 2 V k I F R 5 c G U u e 0 N v b H V t b j E s M H 0 m c X V v d D s s J n F 1 b 3 Q 7 U 2 V j d G l v b j E v Q 2 F s b 3 J p b W V 0 Z X I g M j Y w M z I w M j A g K D M p L 0 N o Y W 5 n Z W Q g V H l w Z S 5 7 Q 2 9 s d W 1 u M i w x f S Z x d W 9 0 O y w m c X V v d D t T Z W N 0 a W 9 u M S 9 D Y W x v c m l t Z X R l c i A y N j A z M j A y M C A o M y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x v c m l t Z X R l c i U y M D I 2 M D M y M D I w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Y w M z I w M j A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3 M D M y M D I w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h U M T c 6 M z c 6 N T g u M D g y M T U y M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D Y W x v c m l t Z X R l c i U y M D I 3 M D M y M D I w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c w M z I w M j A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3 M D M y M D I w J T I w K D M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3 M D M y M D I w J T I w K D M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c w M z I w M j A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N z A z M j A y M C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D Y W x v c m l t Z X R l c l 8 y N z A z M j A y M F 9 f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M j M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A t M D M t M j h U M T c 6 M z g 6 N T k u N z A 5 O T A x M 1 o i I C 8 + P E V u d H J 5 I F R 5 c G U 9 I k Z p b G x D b 2 x 1 b W 5 U e X B l c y I g V m F s d W U 9 I n N C U V V G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c w M z I w M j A g K D Q p L 0 N o Y W 5 n Z W Q g V H l w Z S 5 7 Q 2 9 s d W 1 u M S w w f S Z x d W 9 0 O y w m c X V v d D t T Z W N 0 a W 9 u M S 9 D Y W x v c m l t Z X R l c i A y N z A z M j A y M C A o N C k v Q 2 h h b m d l Z C B U e X B l L n t D b 2 x 1 b W 4 y L D F 9 J n F 1 b 3 Q 7 L C Z x d W 9 0 O 1 N l Y 3 R p b 2 4 x L 0 N h b G 9 y a W 1 l d G V y I D I 3 M D M y M D I w I C g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c w M z I w M j A g K D Q p L 0 N o Y W 5 n Z W Q g V H l w Z S 5 7 Q 2 9 s d W 1 u M S w w f S Z x d W 9 0 O y w m c X V v d D t T Z W N 0 a W 9 u M S 9 D Y W x v c m l t Z X R l c i A y N z A z M j A y M C A o N C k v Q 2 h h b m d l Z C B U e X B l L n t D b 2 x 1 b W 4 y L D F 9 J n F 1 b 3 Q 7 L C Z x d W 9 0 O 1 N l Y 3 R p b 2 4 x L 0 N h b G 9 y a W 1 l d G V y I D I 3 M D M y M D I w I C g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c w M z I w M j A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N z A z M j A y M C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g w M z I w M j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y 0 y O F Q x N z o 1 N D o 1 N y 4 x M j Q 4 M D U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i A y O D A z M j A y M C A o M i k v Q 2 h h b m d l Z C B U e X B l L n t D b 2 x 1 b W 4 x L D B 9 J n F 1 b 3 Q 7 L C Z x d W 9 0 O 1 N l Y 3 R p b 2 4 x L 0 N h b G 9 y a W 1 l d G V y I D I 4 M D M y M D I w I C g y K S 9 D a G F u Z 2 V k I F R 5 c G U u e 0 N v b H V t b j I s M X 0 m c X V v d D s s J n F 1 b 3 Q 7 U 2 V j d G l v b j E v Q 2 F s b 3 J p b W V 0 Z X I g M j g w M z I w M j A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i A y O D A z M j A y M C A o M i k v Q 2 h h b m d l Z C B U e X B l L n t D b 2 x 1 b W 4 x L D B 9 J n F 1 b 3 Q 7 L C Z x d W 9 0 O 1 N l Y 3 R p b 2 4 x L 0 N h b G 9 y a W 1 l d G V y I D I 4 M D M y M D I w I C g y K S 9 D a G F u Z 2 V k I F R 5 c G U u e 0 N v b H V t b j I s M X 0 m c X V v d D s s J n F 1 b 3 Q 7 U 2 V j d G l v b j E v Q 2 F s b 3 J p b W V 0 Z X I g M j g w M z I w M j A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l M j A y O D A z M j A y M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4 M D M y M D I w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T A z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N h b G 9 y a W 1 l d G V y X z I 5 M D M y M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y 0 y O V Q x M D o x M T o y N S 4 4 N D A 4 M z I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i A y O T A z M j A y M C 9 D a G F u Z 2 V k I F R 5 c G U u e 0 N v b H V t b j E s M H 0 m c X V v d D s s J n F 1 b 3 Q 7 U 2 V j d G l v b j E v Q 2 F s b 3 J p b W V 0 Z X I g M j k w M z I w M j A v Q 2 h h b m d l Z C B U e X B l L n t D b 2 x 1 b W 4 y L D F 9 J n F 1 b 3 Q 7 L C Z x d W 9 0 O 1 N l Y 3 R p b 2 4 x L 0 N h b G 9 y a W 1 l d G V y I D I 5 M D M y M D I w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i A y O T A z M j A y M C 9 D a G F u Z 2 V k I F R 5 c G U u e 0 N v b H V t b j E s M H 0 m c X V v d D s s J n F 1 b 3 Q 7 U 2 V j d G l v b j E v Q 2 F s b 3 J p b W V 0 Z X I g M j k w M z I w M j A v Q 2 h h b m d l Z C B U e X B l L n t D b 2 x 1 b W 4 y L D F 9 J n F 1 b 3 Q 7 L C Z x d W 9 0 O 1 N l Y 3 R p b 2 4 x L 0 N h b G 9 y a W 1 l d G V y I D I 5 M D M y M D I w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l M j A y O T A z M j A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I 5 M D M y M D I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T A z M j A y M G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l 8 y O T A z M j A y M G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l U M T Q 6 M T U 6 M D g u M D U y O T Y 3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k w M z I w M j B i L 0 N o Y W 5 n Z W Q g V H l w Z S 5 7 Q 2 9 s d W 1 u M S w w f S Z x d W 9 0 O y w m c X V v d D t T Z W N 0 a W 9 u M S 9 D Y W x v c m l t Z X R l c i A y O T A z M j A y M G I v Q 2 h h b m d l Z C B U e X B l L n t D b 2 x 1 b W 4 y L D F 9 J n F 1 b 3 Q 7 L C Z x d W 9 0 O 1 N l Y 3 R p b 2 4 x L 0 N h b G 9 y a W 1 l d G V y I D I 5 M D M y M D I w Y i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k w M z I w M j B i L 0 N o Y W 5 n Z W Q g V H l w Z S 5 7 Q 2 9 s d W 1 u M S w w f S Z x d W 9 0 O y w m c X V v d D t T Z W N 0 a W 9 u M S 9 D Y W x v c m l t Z X R l c i A y O T A z M j A y M G I v Q 2 h h b m d l Z C B U e X B l L n t D b 2 x 1 b W 4 y L D F 9 J n F 1 b 3 Q 7 L C Z x d W 9 0 O 1 N l Y 3 R p b 2 4 x L 0 N h b G 9 y a W 1 l d G V y I D I 5 M D M y M D I w Y i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k w M z I w M j B i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k w M z I w M j B i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T A z M j A y M G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l 8 y O T A z M j A y M G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l U M T Q 6 M j k 6 N D g u M j k 1 O T I 0 N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k w M z I w M j B j L 0 N o Y W 5 n Z W Q g V H l w Z S 5 7 Q 2 9 s d W 1 u M S w w f S Z x d W 9 0 O y w m c X V v d D t T Z W N 0 a W 9 u M S 9 D Y W x v c m l t Z X R l c i A y O T A z M j A y M G M v Q 2 h h b m d l Z C B U e X B l L n t D b 2 x 1 b W 4 y L D F 9 J n F 1 b 3 Q 7 L C Z x d W 9 0 O 1 N l Y 3 R p b 2 4 x L 0 N h b G 9 y a W 1 l d G V y I D I 5 M D M y M D I w Y y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k w M z I w M j B j L 0 N o Y W 5 n Z W Q g V H l w Z S 5 7 Q 2 9 s d W 1 u M S w w f S Z x d W 9 0 O y w m c X V v d D t T Z W N 0 a W 9 u M S 9 D Y W x v c m l t Z X R l c i A y O T A z M j A y M G M v Q 2 h h b m d l Z C B U e X B l L n t D b 2 x 1 b W 4 y L D F 9 J n F 1 b 3 Q 7 L C Z x d W 9 0 O 1 N l Y 3 R p b 2 4 x L 0 N h b G 9 y a W 1 l d G V y I D I 5 M D M y M D I w Y y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k w M z I w M j B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k w M z I w M j B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T A z M j A y M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l 8 y O T A z M j A y M G Q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l U M T U 6 N D M 6 N T U u N z c 5 M T A w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k w M z I w M j B k L 0 N o Y W 5 n Z W Q g V H l w Z S 5 7 Q 2 9 s d W 1 u M S w w f S Z x d W 9 0 O y w m c X V v d D t T Z W N 0 a W 9 u M S 9 D Y W x v c m l t Z X R l c i A y O T A z M j A y M G Q v Q 2 h h b m d l Z C B U e X B l L n t D b 2 x 1 b W 4 y L D F 9 J n F 1 b 3 Q 7 L C Z x d W 9 0 O 1 N l Y 3 R p b 2 4 x L 0 N h b G 9 y a W 1 l d G V y I D I 5 M D M y M D I w Z C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k w M z I w M j B k L 0 N o Y W 5 n Z W Q g V H l w Z S 5 7 Q 2 9 s d W 1 u M S w w f S Z x d W 9 0 O y w m c X V v d D t T Z W N 0 a W 9 u M S 9 D Y W x v c m l t Z X R l c i A y O T A z M j A y M G Q v Q 2 h h b m d l Z C B U e X B l L n t D b 2 x 1 b W 4 y L D F 9 J n F 1 b 3 Q 7 L C Z x d W 9 0 O 1 N l Y 3 R p b 2 4 x L 0 N h b G 9 y a W 1 l d G V y I D I 5 M D M y M D I w Z C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k w M z I w M j B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k w M z I w M j B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y O T A z M j A y M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l 8 y O T A z M j A y M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M t M j l U M T c 6 M D U 6 N T Y u O D M w M j U 0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b 3 J p b W V 0 Z X I g M j k w M z I w M j B l L 0 N o Y W 5 n Z W Q g V H l w Z S 5 7 Q 2 9 s d W 1 u M S w w f S Z x d W 9 0 O y w m c X V v d D t T Z W N 0 a W 9 u M S 9 D Y W x v c m l t Z X R l c i A y O T A z M j A y M G U v Q 2 h h b m d l Z C B U e X B l L n t D b 2 x 1 b W 4 y L D F 9 J n F 1 b 3 Q 7 L C Z x d W 9 0 O 1 N l Y 3 R p b 2 4 x L 0 N h b G 9 y a W 1 l d G V y I D I 5 M D M y M D I w Z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s b 3 J p b W V 0 Z X I g M j k w M z I w M j B l L 0 N o Y W 5 n Z W Q g V H l w Z S 5 7 Q 2 9 s d W 1 u M S w w f S Z x d W 9 0 O y w m c X V v d D t T Z W N 0 a W 9 u M S 9 D Y W x v c m l t Z X R l c i A y O T A z M j A y M G U v Q 2 h h b m d l Z C B U e X B l L n t D b 2 x 1 b W 4 y L D F 9 J n F 1 b 3 Q 7 L C Z x d W 9 0 O 1 N l Y 3 R p b 2 4 x L 0 N h b G 9 y a W 1 l d G V y I D I 5 M D M y M D I w Z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J T I w M j k w M z I w M j B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j k w M z I w M j B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z M D A z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N h b G 9 y a W 1 l d G V y X z M w M D M y M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z L T M x V D A 4 O j E y O j E 5 L j g 0 M j Y 0 M z h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9 y a W 1 l d G V y I D M w M D M y M D I w L 0 N o Y W 5 n Z W Q g V H l w Z S 5 7 Q 2 9 s d W 1 u M S w w f S Z x d W 9 0 O y w m c X V v d D t T Z W N 0 a W 9 u M S 9 D Y W x v c m l t Z X R l c i A z M D A z M j A y M C 9 D a G F u Z 2 V k I F R 5 c G U u e 0 N v b H V t b j I s M X 0 m c X V v d D s s J n F 1 b 3 Q 7 U 2 V j d G l v b j E v Q 2 F s b 3 J p b W V 0 Z X I g M z A w M z I w M j A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h b G 9 y a W 1 l d G V y I D M w M D M y M D I w L 0 N o Y W 5 n Z W Q g V H l w Z S 5 7 Q 2 9 s d W 1 u M S w w f S Z x d W 9 0 O y w m c X V v d D t T Z W N 0 a W 9 u M S 9 D Y W x v c m l t Z X R l c i A z M D A z M j A y M C 9 D a G F u Z 2 V k I F R 5 c G U u e 0 N v b H V t b j I s M X 0 m c X V v d D s s J n F 1 b 3 Q 7 U 2 V j d G l v b j E v Q 2 F s b 3 J p b W V 0 Z X I g M z A w M z I w M j A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x v c m l t Z X R l c i U y M D M w M D M y M D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J T I w M z A w M z I w M j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i U y M D M w M D M y M D I w Y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N h b G 9 y a W 1 l d G V y X z M w M D M y M D I w Y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y 0 z M V Q w O D o y N D o x O S 4 2 M T c w M j Q 2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i A z M D A z M j A y M G I v Q 2 h h b m d l Z C B U e X B l L n t D b 2 x 1 b W 4 x L D B 9 J n F 1 b 3 Q 7 L C Z x d W 9 0 O 1 N l Y 3 R p b 2 4 x L 0 N h b G 9 y a W 1 l d G V y I D M w M D M y M D I w Y i 9 D a G F u Z 2 V k I F R 5 c G U u e 0 N v b H V t b j I s M X 0 m c X V v d D s s J n F 1 b 3 Q 7 U 2 V j d G l v b j E v Q 2 F s b 3 J p b W V 0 Z X I g M z A w M z I w M j B i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i A z M D A z M j A y M G I v Q 2 h h b m d l Z C B U e X B l L n t D b 2 x 1 b W 4 x L D B 9 J n F 1 b 3 Q 7 L C Z x d W 9 0 O 1 N l Y 3 R p b 2 4 x L 0 N h b G 9 y a W 1 l d G V y I D M w M D M y M D I w Y i 9 D a G F u Z 2 V k I F R 5 c G U u e 0 N v b H V t b j I s M X 0 m c X V v d D s s J n F 1 b 3 Q 7 U 2 V j d G l v b j E v Q 2 F s b 3 J p b W V 0 Z X I g M z A w M z I w M j B i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l M j A z M D A z M j A y M G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l M j A z M D A z M j A y M G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Q 2 F s b 3 J p b W V 0 Z X I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x M V Q x N z o x M j o z M y 4 w M T c 4 O T E 3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j I v Q 2 h h b m d l Z C B U e X B l L n t D b 2 x 1 b W 4 x L D B 9 J n F 1 b 3 Q 7 L C Z x d W 9 0 O 1 N l Y 3 R p b 2 4 x L 0 N h b G 9 y a W 1 l d G V y M i 9 D a G F u Z 2 V k I F R 5 c G U u e 0 N v b H V t b j I s M X 0 m c X V v d D s s J n F 1 b 3 Q 7 U 2 V j d G l v b j E v Q 2 F s b 3 J p b W V 0 Z X I y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j I v Q 2 h h b m d l Z C B U e X B l L n t D b 2 x 1 b W 4 x L D B 9 J n F 1 b 3 Q 7 L C Z x d W 9 0 O 1 N l Y 3 R p b 2 4 x L 0 N h b G 9 y a W 1 l d G V y M i 9 D a G F u Z 2 V k I F R 5 c G U u e 0 N v b H V t b j I s M X 0 m c X V v d D s s J n F 1 b 3 Q 7 U 2 V j d G l v b j E v Q 2 F s b 3 J p b W V 0 Z X I y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M m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j J i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1 L T E x V D E 3 O j Q 2 O j U x L j I 4 M j M 2 N j R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9 y a W 1 l d G V y M m I v Q 2 h h b m d l Z C B U e X B l L n t D b 2 x 1 b W 4 x L D B 9 J n F 1 b 3 Q 7 L C Z x d W 9 0 O 1 N l Y 3 R p b 2 4 x L 0 N h b G 9 y a W 1 l d G V y M m I v Q 2 h h b m d l Z C B U e X B l L n t D b 2 x 1 b W 4 y L D F 9 J n F 1 b 3 Q 7 L C Z x d W 9 0 O 1 N l Y 3 R p b 2 4 x L 0 N h b G 9 y a W 1 l d G V y M m I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h b G 9 y a W 1 l d G V y M m I v Q 2 h h b m d l Z C B U e X B l L n t D b 2 x 1 b W 4 x L D B 9 J n F 1 b 3 Q 7 L C Z x d W 9 0 O 1 N l Y 3 R p b 2 4 x L 0 N h b G 9 y a W 1 l d G V y M m I v Q 2 h h b m d l Z C B U e X B l L n t D b 2 x 1 b W 4 y L D F 9 J n F 1 b 3 Q 7 L C Z x d W 9 0 O 1 N l Y 3 R p b 2 4 x L 0 N h b G 9 y a W 1 l d G V y M m I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x v c m l t Z X R l c j J i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M m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j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c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1 L T E z V D A 2 O j U 2 O j I 5 L j k 2 N z c 4 N D Z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9 y a W 1 l d G V y M y 9 D a G F u Z 2 V k I F R 5 c G U u e 0 N v b H V t b j E s M H 0 m c X V v d D s s J n F 1 b 3 Q 7 U 2 V j d G l v b j E v Q 2 F s b 3 J p b W V 0 Z X I z L 0 N o Y W 5 n Z W Q g V H l w Z S 5 7 Q 2 9 s d W 1 u M i w x f S Z x d W 9 0 O y w m c X V v d D t T Z W N 0 a W 9 u M S 9 D Y W x v c m l t Z X R l c j M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h b G 9 y a W 1 l d G V y M y 9 D a G F u Z 2 V k I F R 5 c G U u e 0 N v b H V t b j E s M H 0 m c X V v d D s s J n F 1 b 3 Q 7 U 2 V j d G l v b j E v Q 2 F s b 3 J p b W V 0 Z X I z L 0 N o Y W 5 n Z W Q g V H l w Z S 5 7 Q 2 9 s d W 1 u M i w x f S Z x d W 9 0 O y w m c X V v d D t T Z W N 0 a W 9 u M S 9 D Y W x v c m l t Z X R l c j M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x v c m l t Z X R l c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z Y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x M 1 Q w O D o x M D o 0 N C 4 1 N D Y w N z Y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j N i L 0 N o Y W 5 n Z W Q g V H l w Z S 5 7 Q 2 9 s d W 1 u M S w w f S Z x d W 9 0 O y w m c X V v d D t T Z W N 0 a W 9 u M S 9 D Y W x v c m l t Z X R l c j N i L 0 N o Y W 5 n Z W Q g V H l w Z S 5 7 Q 2 9 s d W 1 u M i w x f S Z x d W 9 0 O y w m c X V v d D t T Z W N 0 a W 9 u M S 9 D Y W x v c m l t Z X R l c j N i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j N i L 0 N o Y W 5 n Z W Q g V H l w Z S 5 7 Q 2 9 s d W 1 u M S w w f S Z x d W 9 0 O y w m c X V v d D t T Z W N 0 a W 9 u M S 9 D Y W x v c m l t Z X R l c j N i L 0 N o Y W 5 n Z W Q g V H l w Z S 5 7 Q 2 9 s d W 1 u M i w x f S Z x d W 9 0 O y w m c X V v d D t T Z W N 0 a W 9 u M S 9 D Y W x v c m l t Z X R l c j N i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z Y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j N i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z Y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3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x M 1 Q w O D o x N T o 0 M S 4 1 N j M y M T A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j N i I C g y K S 9 D a G F u Z 2 V k I F R 5 c G U u e 0 N v b H V t b j E s M H 0 m c X V v d D s s J n F 1 b 3 Q 7 U 2 V j d G l v b j E v Q 2 F s b 3 J p b W V 0 Z X I z Y i A o M i k v Q 2 h h b m d l Z C B U e X B l L n t D b 2 x 1 b W 4 y L D F 9 J n F 1 b 3 Q 7 L C Z x d W 9 0 O 1 N l Y 3 R p b 2 4 x L 0 N h b G 9 y a W 1 l d G V y M 2 I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j N i I C g y K S 9 D a G F u Z 2 V k I F R 5 c G U u e 0 N v b H V t b j E s M H 0 m c X V v d D s s J n F 1 b 3 Q 7 U 2 V j d G l v b j E v Q 2 F s b 3 J p b W V 0 Z X I z Y i A o M i k v Q 2 h h b m d l Z C B U e X B l L n t D b 2 x 1 b W 4 y L D F 9 J n F 1 b 3 Q 7 L C Z x d W 9 0 O 1 N l Y 3 R p b 2 4 x L 0 N h b G 9 y a W 1 l d G V y M 2 I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z Y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j N i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z Y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x M 1 Q w O D o x N T o 0 M S 4 1 N j M y M T A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G a W x s Q 2 9 1 b n Q i I F Z h b H V l P S J s N j c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j N i I C g y K S 9 D a G F u Z 2 V k I F R 5 c G U u e 0 N v b H V t b j E s M H 0 m c X V v d D s s J n F 1 b 3 Q 7 U 2 V j d G l v b j E v Q 2 F s b 3 J p b W V 0 Z X I z Y i A o M i k v Q 2 h h b m d l Z C B U e X B l L n t D b 2 x 1 b W 4 y L D F 9 J n F 1 b 3 Q 7 L C Z x d W 9 0 O 1 N l Y 3 R p b 2 4 x L 0 N h b G 9 y a W 1 l d G V y M 2 I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j N i I C g y K S 9 D a G F u Z 2 V k I F R 5 c G U u e 0 N v b H V t b j E s M H 0 m c X V v d D s s J n F 1 b 3 Q 7 U 2 V j d G l v b j E v Q 2 F s b 3 J p b W V 0 Z X I z Y i A o M i k v Q 2 h h b m d l Z C B U e X B l L n t D b 2 x 1 b W 4 y L D F 9 J n F 1 b 3 Q 7 L C Z x d W 9 0 O 1 N l Y 3 R p b 2 4 x L 0 N h b G 9 y a W 1 l d G V y M 2 I g K D I p L 0 N o Y W 5 n Z W Q g V H l w Z S 5 7 Q 2 9 s d W 1 u M y w y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h b G 9 y a W 1 l d G V y M 2 I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b 3 J p b W V 0 Z X I z Y i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9 y a W 1 l d G V y M 2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Y W x v c m l t Z X R l c j N i X 1 8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x M 1 Q w O D o x O T o w N y 4 3 O T Y 1 M T I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v c m l t Z X R l c j N i I C g 0 K S 9 D a G F u Z 2 V k I F R 5 c G U u e 0 N v b H V t b j E s M H 0 m c X V v d D s s J n F 1 b 3 Q 7 U 2 V j d G l v b j E v Q 2 F s b 3 J p b W V 0 Z X I z Y i A o N C k v Q 2 h h b m d l Z C B U e X B l L n t D b 2 x 1 b W 4 y L D F 9 J n F 1 b 3 Q 7 L C Z x d W 9 0 O 1 N l Y 3 R p b 2 4 x L 0 N h b G 9 y a W 1 l d G V y M 2 I g K D Q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Y W x v c m l t Z X R l c j N i I C g 0 K S 9 D a G F u Z 2 V k I F R 5 c G U u e 0 N v b H V t b j E s M H 0 m c X V v d D s s J n F 1 b 3 Q 7 U 2 V j d G l v b j E v Q 2 F s b 3 J p b W V 0 Z X I z Y i A o N C k v Q 2 h h b m d l Z C B U e X B l L n t D b 2 x 1 b W 4 y L D F 9 J n F 1 b 3 Q 7 L C Z x d W 9 0 O 1 N l Y 3 R p b 2 4 x L 0 N h b G 9 y a W 1 l d G V y M 2 I g K D Q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b 3 J p b W V 0 Z X I z Y i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v c m l t Z X R l c j N i J T I w K D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r t + Y V e x D 1 M i 3 9 Y T j F Z t x I A A A A A A g A A A A A A E G Y A A A A B A A A g A A A A N N Z n g j G U M z c + C p l 6 O S G k l q G c I r D 0 0 F g O R Z w g a b Z d 8 C E A A A A A D o A A A A A C A A A g A A A A Y C k I H + e I i N G E E 2 L Z G 4 I 3 O M K 4 r E D B k j C I U P X 4 v I 9 L 0 w V Q A A A A S c O X F n z 9 n e b G M U W f C R k q q G 2 d M h N l 4 1 x 7 1 5 v h a + X G 1 8 a I G 8 7 t d p Q m A r B R V q L G Y W Z w T g B v P x a J L b H P a M y l O z 0 O x U X M 9 V / 4 U L 2 / c A s I U H h d v U 9 A A A A A U R T 7 u B e K / k E W d y W t O w Q z w B S Q M P L 7 C Y L p v A p 2 M k K v J w 6 8 M 7 q J k k I 6 v r S d H H a R 4 m h D s q E A w p 2 L I E 7 u c n M B B J I j K g = = < / D a t a M a s h u p > 
</file>

<file path=customXml/itemProps1.xml><?xml version="1.0" encoding="utf-8"?>
<ds:datastoreItem xmlns:ds="http://schemas.openxmlformats.org/officeDocument/2006/customXml" ds:itemID="{8BE54D3F-594D-4FF9-885D-0CCCA3D5FA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Samenvatting</vt:lpstr>
      <vt:lpstr>Resultaten</vt:lpstr>
      <vt:lpstr>Literatuur</vt:lpstr>
      <vt:lpstr>Coachlab1205b</vt:lpstr>
      <vt:lpstr>Coachlab1205a</vt:lpstr>
      <vt:lpstr>Coachlab1105b</vt:lpstr>
      <vt:lpstr>CoachLab1105a</vt:lpstr>
      <vt:lpstr>Coachlab3003b</vt:lpstr>
      <vt:lpstr>Coachlab3003</vt:lpstr>
      <vt:lpstr>Coachlab2903e</vt:lpstr>
      <vt:lpstr>Coachlab2903d</vt:lpstr>
      <vt:lpstr>Coachlab2903c</vt:lpstr>
      <vt:lpstr>Coachlab2903b</vt:lpstr>
      <vt:lpstr>Coachlab2903</vt:lpstr>
      <vt:lpstr>Coachlab2803b</vt:lpstr>
      <vt:lpstr>Coachlab2703</vt:lpstr>
      <vt:lpstr>Coachlab2603</vt:lpstr>
      <vt:lpstr>Calcsheet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 Herold</dc:creator>
  <cp:lastModifiedBy>Ruud Herold</cp:lastModifiedBy>
  <cp:lastPrinted>2020-04-13T16:40:47Z</cp:lastPrinted>
  <dcterms:created xsi:type="dcterms:W3CDTF">2020-03-25T19:51:48Z</dcterms:created>
  <dcterms:modified xsi:type="dcterms:W3CDTF">2020-05-16T14:11:56Z</dcterms:modified>
</cp:coreProperties>
</file>