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8190"/>
  </bookViews>
  <sheets>
    <sheet name="resultaten" sheetId="1" r:id="rId1"/>
    <sheet name="visueel" sheetId="4" r:id="rId2"/>
    <sheet name="Overzicht" sheetId="3" r:id="rId3"/>
  </sheets>
  <calcPr calcId="125725"/>
</workbook>
</file>

<file path=xl/calcChain.xml><?xml version="1.0" encoding="utf-8"?>
<calcChain xmlns="http://schemas.openxmlformats.org/spreadsheetml/2006/main">
  <c r="D15" i="1"/>
  <c r="E15"/>
  <c r="I13" i="3"/>
  <c r="I12"/>
  <c r="I10"/>
  <c r="G10"/>
  <c r="J10" s="1"/>
  <c r="I9"/>
  <c r="G9"/>
  <c r="J9" s="1"/>
  <c r="I8"/>
  <c r="G8"/>
  <c r="J8" s="1"/>
  <c r="I7"/>
  <c r="G7"/>
  <c r="J7" s="1"/>
  <c r="I6"/>
  <c r="G6"/>
  <c r="J6" s="1"/>
  <c r="I5"/>
  <c r="G5"/>
  <c r="J5" s="1"/>
  <c r="I4"/>
  <c r="G4"/>
  <c r="J4" s="1"/>
  <c r="F34" i="4"/>
  <c r="L12" i="3" l="1"/>
  <c r="D16"/>
  <c r="F16" s="1"/>
  <c r="F33" i="4"/>
  <c r="D33"/>
  <c r="I30"/>
  <c r="I29"/>
  <c r="M27" s="1"/>
  <c r="L27" s="1"/>
  <c r="M24"/>
  <c r="L24"/>
  <c r="F24"/>
  <c r="E24"/>
  <c r="D24"/>
  <c r="M23"/>
  <c r="L23"/>
  <c r="F23"/>
  <c r="E23"/>
  <c r="D23"/>
  <c r="M22"/>
  <c r="L22"/>
  <c r="F22"/>
  <c r="E22"/>
  <c r="D22"/>
  <c r="M21"/>
  <c r="L21"/>
  <c r="F21"/>
  <c r="E21"/>
  <c r="D21"/>
  <c r="M20"/>
  <c r="L20"/>
  <c r="F20"/>
  <c r="E20"/>
  <c r="D20"/>
  <c r="S11"/>
  <c r="R11"/>
  <c r="Q11"/>
  <c r="P11"/>
  <c r="O11"/>
  <c r="L11"/>
  <c r="E14" i="1" l="1"/>
  <c r="E13"/>
  <c r="E12"/>
  <c r="E11" l="1"/>
  <c r="E10" l="1"/>
  <c r="E9"/>
  <c r="E8"/>
  <c r="E7"/>
  <c r="E6"/>
  <c r="C6" l="1"/>
  <c r="E5"/>
</calcChain>
</file>

<file path=xl/sharedStrings.xml><?xml version="1.0" encoding="utf-8"?>
<sst xmlns="http://schemas.openxmlformats.org/spreadsheetml/2006/main" count="116" uniqueCount="71">
  <si>
    <t>Experiment</t>
  </si>
  <si>
    <t>R</t>
  </si>
  <si>
    <t>C</t>
  </si>
  <si>
    <t>h</t>
  </si>
  <si>
    <t>relatief verschil</t>
  </si>
  <si>
    <t>-</t>
  </si>
  <si>
    <t>Ohm</t>
  </si>
  <si>
    <t>F</t>
  </si>
  <si>
    <t>J/s</t>
  </si>
  <si>
    <t>%</t>
  </si>
  <si>
    <t>Opmerkingen</t>
  </si>
  <si>
    <t>Literatuur</t>
  </si>
  <si>
    <t>Zhou &amp; Cloninger; Phys. Teach.;2008</t>
  </si>
  <si>
    <t>1ste experiment</t>
  </si>
  <si>
    <t xml:space="preserve">meer LED's (grotere range), langere RC tijd </t>
  </si>
  <si>
    <t>Constante van Planck</t>
  </si>
  <si>
    <t>EXP 260810</t>
  </si>
  <si>
    <t>EXP 290810</t>
  </si>
  <si>
    <t>EXP 030910</t>
  </si>
  <si>
    <t>CoachLab, 5 min meting</t>
  </si>
  <si>
    <t>EXP 120910</t>
  </si>
  <si>
    <t>EXP 140910</t>
  </si>
  <si>
    <t xml:space="preserve">langere RC tijd </t>
  </si>
  <si>
    <t>kortere RC tijd</t>
  </si>
  <si>
    <t>blauw</t>
  </si>
  <si>
    <t>oranje</t>
  </si>
  <si>
    <t>rood</t>
  </si>
  <si>
    <t>groen</t>
  </si>
  <si>
    <t>geel</t>
  </si>
  <si>
    <t>AVERAGE</t>
  </si>
  <si>
    <t>V</t>
  </si>
  <si>
    <t>Meting</t>
  </si>
  <si>
    <t>Spectrale bandbreedte</t>
  </si>
  <si>
    <t>LED</t>
  </si>
  <si>
    <t>Golflengte</t>
  </si>
  <si>
    <t>Frequentie</t>
  </si>
  <si>
    <t>Energie</t>
  </si>
  <si>
    <t>20 nm</t>
  </si>
  <si>
    <t>60 nm</t>
  </si>
  <si>
    <t>Kleur</t>
  </si>
  <si>
    <t>nm</t>
  </si>
  <si>
    <t>THz</t>
  </si>
  <si>
    <t>V0</t>
  </si>
  <si>
    <t>(10E-19 J)</t>
  </si>
  <si>
    <t>Blauw</t>
  </si>
  <si>
    <t>Groen</t>
  </si>
  <si>
    <t>Geel</t>
  </si>
  <si>
    <t xml:space="preserve">Rood </t>
  </si>
  <si>
    <t>c =</t>
  </si>
  <si>
    <t>m/s</t>
  </si>
  <si>
    <t>lichtsnelheid</t>
  </si>
  <si>
    <t>Tera =</t>
  </si>
  <si>
    <t>e =</t>
  </si>
  <si>
    <t>elementair ladingsquantum</t>
  </si>
  <si>
    <t>h =</t>
  </si>
  <si>
    <t>constante van Planck</t>
  </si>
  <si>
    <t>meetresultaat h:</t>
  </si>
  <si>
    <t>J.s</t>
  </si>
  <si>
    <t>% relatief verschil</t>
  </si>
  <si>
    <t>literatuur resultaat h:</t>
  </si>
  <si>
    <t>EXP 220910</t>
  </si>
  <si>
    <t>visueel</t>
  </si>
  <si>
    <t>EXP 210910</t>
  </si>
  <si>
    <t>EXP260910a</t>
  </si>
  <si>
    <t>EXP260910b</t>
  </si>
  <si>
    <t>2de experiment</t>
  </si>
  <si>
    <t>3de experiment</t>
  </si>
  <si>
    <t>IR</t>
  </si>
  <si>
    <t>UV blauw</t>
  </si>
  <si>
    <t>Overzicht V0 waardes</t>
  </si>
  <si>
    <t>GEMIDDELD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</si>
</sst>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1" fontId="0" fillId="0" borderId="8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1" fontId="0" fillId="4" borderId="9" xfId="0" applyNumberFormat="1" applyFill="1" applyBorder="1" applyAlignment="1">
      <alignment horizont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4" xfId="0" applyFont="1" applyBorder="1"/>
    <xf numFmtId="11" fontId="2" fillId="0" borderId="8" xfId="0" applyNumberFormat="1" applyFont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11" fontId="0" fillId="0" borderId="7" xfId="0" applyNumberFormat="1" applyBorder="1" applyAlignment="1">
      <alignment horizontal="center"/>
    </xf>
    <xf numFmtId="0" fontId="0" fillId="2" borderId="4" xfId="0" applyFill="1" applyBorder="1"/>
    <xf numFmtId="0" fontId="0" fillId="4" borderId="5" xfId="0" applyFill="1" applyBorder="1"/>
    <xf numFmtId="0" fontId="0" fillId="0" borderId="4" xfId="0" applyBorder="1"/>
    <xf numFmtId="0" fontId="0" fillId="4" borderId="4" xfId="0" applyFill="1" applyBorder="1"/>
    <xf numFmtId="0" fontId="0" fillId="0" borderId="3" xfId="0" applyBorder="1"/>
    <xf numFmtId="0" fontId="0" fillId="4" borderId="2" xfId="0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164" fontId="0" fillId="4" borderId="15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1" fontId="0" fillId="4" borderId="8" xfId="0" applyNumberForma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9" xfId="0" applyBorder="1"/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8" xfId="0" applyBorder="1"/>
    <xf numFmtId="165" fontId="0" fillId="0" borderId="22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0" fillId="0" borderId="20" xfId="0" applyFill="1" applyBorder="1"/>
    <xf numFmtId="1" fontId="1" fillId="0" borderId="0" xfId="0" applyNumberFormat="1" applyFont="1" applyAlignment="1">
      <alignment horizontal="center"/>
    </xf>
    <xf numFmtId="11" fontId="0" fillId="0" borderId="0" xfId="0" applyNumberFormat="1"/>
    <xf numFmtId="1" fontId="0" fillId="0" borderId="0" xfId="0" applyNumberFormat="1"/>
    <xf numFmtId="2" fontId="0" fillId="0" borderId="24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0" xfId="0" applyFill="1" applyBorder="1"/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1" fontId="0" fillId="4" borderId="7" xfId="0" applyNumberFormat="1" applyFill="1" applyBorder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0" fontId="0" fillId="4" borderId="3" xfId="0" applyFill="1" applyBorder="1"/>
    <xf numFmtId="165" fontId="0" fillId="0" borderId="24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0" fillId="0" borderId="19" xfId="0" applyBorder="1"/>
    <xf numFmtId="0" fontId="0" fillId="0" borderId="24" xfId="0" applyBorder="1"/>
    <xf numFmtId="0" fontId="0" fillId="0" borderId="24" xfId="0" applyFill="1" applyBorder="1"/>
    <xf numFmtId="0" fontId="0" fillId="0" borderId="21" xfId="0" applyFill="1" applyBorder="1"/>
    <xf numFmtId="165" fontId="0" fillId="0" borderId="8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5" borderId="25" xfId="0" applyFill="1" applyBorder="1"/>
    <xf numFmtId="0" fontId="0" fillId="0" borderId="25" xfId="0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5" borderId="0" xfId="0" applyFill="1"/>
    <xf numFmtId="11" fontId="0" fillId="5" borderId="0" xfId="0" applyNumberFormat="1" applyFill="1"/>
    <xf numFmtId="164" fontId="0" fillId="5" borderId="0" xfId="0" applyNumberFormat="1" applyFill="1"/>
    <xf numFmtId="0" fontId="1" fillId="3" borderId="29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0" fillId="6" borderId="27" xfId="0" applyFill="1" applyBorder="1"/>
    <xf numFmtId="0" fontId="0" fillId="6" borderId="33" xfId="0" applyFill="1" applyBorder="1"/>
    <xf numFmtId="11" fontId="0" fillId="6" borderId="34" xfId="0" applyNumberFormat="1" applyFill="1" applyBorder="1" applyAlignment="1">
      <alignment horizontal="center"/>
    </xf>
    <xf numFmtId="164" fontId="0" fillId="6" borderId="28" xfId="0" applyNumberFormat="1" applyFill="1" applyBorder="1" applyAlignment="1">
      <alignment horizontal="center"/>
    </xf>
    <xf numFmtId="0" fontId="0" fillId="6" borderId="26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visueel!$C$17</c:f>
              <c:strCache>
                <c:ptCount val="1"/>
                <c:pt idx="0">
                  <c:v>Meting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-0.44373737275488628"/>
                  <c:y val="0.1083565463461716"/>
                </c:manualLayout>
              </c:layout>
              <c:numFmt formatCode="0.00E+00" sourceLinked="0"/>
              <c:spPr>
                <a:solidFill>
                  <a:schemeClr val="bg1"/>
                </a:solidFill>
              </c:spPr>
              <c:txPr>
                <a:bodyPr anchor="t" anchorCtr="0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nl-NL"/>
                </a:p>
              </c:txPr>
            </c:trendlineLbl>
          </c:trendline>
          <c:errBars>
            <c:errDir val="x"/>
            <c:errBarType val="both"/>
            <c:errValType val="percentage"/>
            <c:val val="8"/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visueel!$D$20:$D$27</c:f>
              <c:numCache>
                <c:formatCode>0.000</c:formatCode>
                <c:ptCount val="8"/>
                <c:pt idx="0">
                  <c:v>697.19176279069768</c:v>
                </c:pt>
                <c:pt idx="1">
                  <c:v>535.34367500000008</c:v>
                </c:pt>
                <c:pt idx="2">
                  <c:v>508.12281016949152</c:v>
                </c:pt>
                <c:pt idx="3">
                  <c:v>454.23099696969695</c:v>
                </c:pt>
                <c:pt idx="4">
                  <c:v>475.86104444444447</c:v>
                </c:pt>
              </c:numCache>
            </c:numRef>
          </c:xVal>
          <c:yVal>
            <c:numRef>
              <c:f>visueel!$F$20:$F$27</c:f>
              <c:numCache>
                <c:formatCode>0.000</c:formatCode>
                <c:ptCount val="8"/>
                <c:pt idx="0">
                  <c:v>3.5111697997499998</c:v>
                </c:pt>
                <c:pt idx="1">
                  <c:v>2.7303090280624995</c:v>
                </c:pt>
                <c:pt idx="2">
                  <c:v>2.5901185843124996</c:v>
                </c:pt>
                <c:pt idx="3">
                  <c:v>2.62997272475</c:v>
                </c:pt>
                <c:pt idx="4">
                  <c:v>2.4176843384999995</c:v>
                </c:pt>
              </c:numCache>
            </c:numRef>
          </c:yVal>
        </c:ser>
        <c:ser>
          <c:idx val="1"/>
          <c:order val="1"/>
          <c:tx>
            <c:strRef>
              <c:f>visueel!$G$17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9617823486745431"/>
                  <c:y val="0.54875025225589169"/>
                </c:manualLayout>
              </c:layout>
              <c:numFmt formatCode="0.00E+00" sourceLinked="0"/>
              <c:txPr>
                <a:bodyPr rot="0" anchor="t" anchorCtr="0"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nl-NL"/>
                </a:p>
              </c:txPr>
            </c:trendlineLbl>
          </c:trendline>
          <c:xVal>
            <c:numRef>
              <c:f>visueel!$H$20:$H$24</c:f>
              <c:numCache>
                <c:formatCode>0.000</c:formatCode>
                <c:ptCount val="5"/>
              </c:numCache>
            </c:numRef>
          </c:xVal>
          <c:yVal>
            <c:numRef>
              <c:f>visueel!$J$20:$J$24</c:f>
              <c:numCache>
                <c:formatCode>0.000</c:formatCode>
                <c:ptCount val="5"/>
              </c:numCache>
            </c:numRef>
          </c:yVal>
        </c:ser>
        <c:axId val="107753472"/>
        <c:axId val="107755392"/>
      </c:scatterChart>
      <c:valAx>
        <c:axId val="107753472"/>
        <c:scaling>
          <c:orientation val="minMax"/>
          <c:max val="8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Frequentie (THz)</a:t>
                </a:r>
              </a:p>
            </c:rich>
          </c:tx>
        </c:title>
        <c:numFmt formatCode="0" sourceLinked="0"/>
        <c:tickLblPos val="nextTo"/>
        <c:crossAx val="107755392"/>
        <c:crosses val="autoZero"/>
        <c:crossBetween val="midCat"/>
      </c:valAx>
      <c:valAx>
        <c:axId val="107755392"/>
        <c:scaling>
          <c:orientation val="minMax"/>
          <c:max val="6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Energie (10E-19 J)</a:t>
                </a:r>
              </a:p>
            </c:rich>
          </c:tx>
        </c:title>
        <c:numFmt formatCode="#,##0.0" sourceLinked="0"/>
        <c:tickLblPos val="nextTo"/>
        <c:crossAx val="107753472"/>
        <c:crosses val="autoZero"/>
        <c:crossBetween val="midCat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/>
      <c:scatterChart>
        <c:scatterStyle val="lineMarker"/>
        <c:ser>
          <c:idx val="0"/>
          <c:order val="0"/>
          <c:tx>
            <c:v>Overzicht</c:v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forward val="200"/>
            <c:backward val="400"/>
            <c:intercept val="0"/>
            <c:dispRSqr val="1"/>
            <c:dispEq val="1"/>
            <c:trendlineLbl>
              <c:layout>
                <c:manualLayout>
                  <c:x val="0.15688752824195387"/>
                  <c:y val="0.15210789825198681"/>
                </c:manualLayout>
              </c:layout>
              <c:numFmt formatCode="0.00E+00" sourceLinked="0"/>
              <c:txPr>
                <a:bodyPr anchor="t" anchorCtr="0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nl-NL"/>
                </a:p>
              </c:txPr>
            </c:trendlineLbl>
          </c:trendline>
          <c:errBars>
            <c:errDir val="x"/>
            <c:errBarType val="both"/>
            <c:errValType val="percentage"/>
            <c:val val="8"/>
          </c:errBars>
          <c:xVal>
            <c:numRef>
              <c:f>Overzicht!$I$4:$I$10</c:f>
              <c:numCache>
                <c:formatCode>0.000</c:formatCode>
                <c:ptCount val="7"/>
                <c:pt idx="0">
                  <c:v>697.19176279069768</c:v>
                </c:pt>
                <c:pt idx="1">
                  <c:v>535.34367500000008</c:v>
                </c:pt>
                <c:pt idx="2">
                  <c:v>508.12281016949152</c:v>
                </c:pt>
                <c:pt idx="3">
                  <c:v>454.23099696969695</c:v>
                </c:pt>
                <c:pt idx="4">
                  <c:v>340.67324772727272</c:v>
                </c:pt>
                <c:pt idx="5">
                  <c:v>740.22829135802465</c:v>
                </c:pt>
                <c:pt idx="6">
                  <c:v>475.86104444444447</c:v>
                </c:pt>
              </c:numCache>
            </c:numRef>
          </c:xVal>
          <c:yVal>
            <c:numRef>
              <c:f>Overzicht!$J$4:$J$10</c:f>
              <c:numCache>
                <c:formatCode>0.000</c:formatCode>
                <c:ptCount val="7"/>
                <c:pt idx="0">
                  <c:v>4.8284025730596278</c:v>
                </c:pt>
                <c:pt idx="1">
                  <c:v>3.0127029117270538</c:v>
                </c:pt>
                <c:pt idx="2">
                  <c:v>2.9309853193752655</c:v>
                </c:pt>
                <c:pt idx="3">
                  <c:v>2.9932370615795012</c:v>
                </c:pt>
                <c:pt idx="4">
                  <c:v>1.8347132705770928</c:v>
                </c:pt>
                <c:pt idx="5">
                  <c:v>4.7609145887336144</c:v>
                </c:pt>
                <c:pt idx="6">
                  <c:v>2.7573595081238893</c:v>
                </c:pt>
              </c:numCache>
            </c:numRef>
          </c:yVal>
        </c:ser>
        <c:axId val="152394368"/>
        <c:axId val="152400640"/>
      </c:scatterChart>
      <c:valAx>
        <c:axId val="152394368"/>
        <c:scaling>
          <c:orientation val="minMax"/>
          <c:max val="8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Frequentie (THz)</a:t>
                </a:r>
              </a:p>
            </c:rich>
          </c:tx>
          <c:layout/>
        </c:title>
        <c:numFmt formatCode="0" sourceLinked="0"/>
        <c:tickLblPos val="nextTo"/>
        <c:crossAx val="152400640"/>
        <c:crosses val="autoZero"/>
        <c:crossBetween val="midCat"/>
      </c:valAx>
      <c:valAx>
        <c:axId val="152400640"/>
        <c:scaling>
          <c:orientation val="minMax"/>
          <c:max val="6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Energie (10E-19 J)</a:t>
                </a:r>
              </a:p>
            </c:rich>
          </c:tx>
          <c:layout/>
        </c:title>
        <c:numFmt formatCode="#,##0.0" sourceLinked="0"/>
        <c:tickLblPos val="nextTo"/>
        <c:crossAx val="152394368"/>
        <c:crosses val="autoZero"/>
        <c:crossBetween val="midCat"/>
      </c:valAx>
    </c:plotArea>
    <c:legend>
      <c:legendPos val="r"/>
      <c:legendEntry>
        <c:idx val="1"/>
        <c:delete val="1"/>
      </c:legendEntry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425379</xdr:colOff>
      <xdr:row>0</xdr:row>
      <xdr:rowOff>26690</xdr:rowOff>
    </xdr:from>
    <xdr:to>
      <xdr:col>9</xdr:col>
      <xdr:colOff>520106</xdr:colOff>
      <xdr:row>15</xdr:row>
      <xdr:rowOff>93365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17</xdr:row>
      <xdr:rowOff>152399</xdr:rowOff>
    </xdr:from>
    <xdr:to>
      <xdr:col>9</xdr:col>
      <xdr:colOff>21167</xdr:colOff>
      <xdr:row>37</xdr:row>
      <xdr:rowOff>10582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K8" sqref="K8"/>
    </sheetView>
  </sheetViews>
  <sheetFormatPr defaultRowHeight="15"/>
  <cols>
    <col min="1" max="1" width="19.85546875" customWidth="1"/>
    <col min="2" max="2" width="5.28515625" bestFit="1" customWidth="1"/>
    <col min="3" max="3" width="5" bestFit="1" customWidth="1"/>
    <col min="4" max="4" width="11.28515625" customWidth="1"/>
    <col min="5" max="5" width="8.28515625" bestFit="1" customWidth="1"/>
    <col min="6" max="6" width="39.7109375" bestFit="1" customWidth="1"/>
  </cols>
  <sheetData>
    <row r="1" spans="1:6" ht="15.75" thickBot="1"/>
    <row r="2" spans="1:6" ht="30">
      <c r="A2" s="11" t="s">
        <v>0</v>
      </c>
      <c r="B2" s="86" t="s">
        <v>1</v>
      </c>
      <c r="C2" s="12" t="s">
        <v>2</v>
      </c>
      <c r="D2" s="13" t="s">
        <v>3</v>
      </c>
      <c r="E2" s="30" t="s">
        <v>4</v>
      </c>
      <c r="F2" s="11" t="s">
        <v>10</v>
      </c>
    </row>
    <row r="3" spans="1:6" ht="15.75" thickBot="1">
      <c r="A3" s="5"/>
      <c r="B3" s="87" t="s">
        <v>6</v>
      </c>
      <c r="C3" s="6" t="s">
        <v>7</v>
      </c>
      <c r="D3" s="7" t="s">
        <v>8</v>
      </c>
      <c r="E3" s="17" t="s">
        <v>9</v>
      </c>
      <c r="F3" s="5"/>
    </row>
    <row r="4" spans="1:6">
      <c r="A4" s="14" t="s">
        <v>15</v>
      </c>
      <c r="B4" s="88"/>
      <c r="C4" s="4"/>
      <c r="D4" s="15">
        <v>6.6260693000000002E-34</v>
      </c>
      <c r="E4" s="18" t="s">
        <v>5</v>
      </c>
      <c r="F4" s="24"/>
    </row>
    <row r="5" spans="1:6">
      <c r="A5" s="8" t="s">
        <v>11</v>
      </c>
      <c r="B5" s="89">
        <v>100</v>
      </c>
      <c r="C5" s="9">
        <v>0.25</v>
      </c>
      <c r="D5" s="10">
        <v>6.5200000000000003E-34</v>
      </c>
      <c r="E5" s="31">
        <f t="shared" ref="E5:E15" si="0">($D$4-D5)/$D$4*100</f>
        <v>1.6007876645660775</v>
      </c>
      <c r="F5" s="25" t="s">
        <v>12</v>
      </c>
    </row>
    <row r="6" spans="1:6">
      <c r="A6" s="1" t="s">
        <v>16</v>
      </c>
      <c r="B6" s="90">
        <v>220</v>
      </c>
      <c r="C6" s="2">
        <f>10000*0.000001</f>
        <v>0.01</v>
      </c>
      <c r="D6" s="3">
        <v>5.7200000000000002E-34</v>
      </c>
      <c r="E6" s="32">
        <f t="shared" si="0"/>
        <v>13.674310650508891</v>
      </c>
      <c r="F6" s="26" t="s">
        <v>13</v>
      </c>
    </row>
    <row r="7" spans="1:6">
      <c r="A7" s="20" t="s">
        <v>17</v>
      </c>
      <c r="B7" s="91">
        <v>220</v>
      </c>
      <c r="C7" s="29">
        <v>0.1</v>
      </c>
      <c r="D7" s="34">
        <v>6.4300000000000003E-34</v>
      </c>
      <c r="E7" s="16">
        <f t="shared" si="0"/>
        <v>2.9590590004846438</v>
      </c>
      <c r="F7" s="27" t="s">
        <v>14</v>
      </c>
    </row>
    <row r="8" spans="1:6" ht="15.75" thickBot="1">
      <c r="A8" s="21" t="s">
        <v>18</v>
      </c>
      <c r="B8" s="92">
        <v>220</v>
      </c>
      <c r="C8" s="22">
        <v>0.1</v>
      </c>
      <c r="D8" s="23">
        <v>6.0624298586888911E-34</v>
      </c>
      <c r="E8" s="33">
        <f t="shared" si="0"/>
        <v>8.5063921880670499</v>
      </c>
      <c r="F8" s="28" t="s">
        <v>19</v>
      </c>
    </row>
    <row r="9" spans="1:6">
      <c r="A9" s="20" t="s">
        <v>20</v>
      </c>
      <c r="B9" s="91">
        <v>100</v>
      </c>
      <c r="C9" s="29">
        <v>1</v>
      </c>
      <c r="D9" s="34">
        <v>5.7512372730288028E-34</v>
      </c>
      <c r="E9" s="16">
        <f t="shared" si="0"/>
        <v>13.202880733094617</v>
      </c>
      <c r="F9" s="27" t="s">
        <v>22</v>
      </c>
    </row>
    <row r="10" spans="1:6" ht="15.75" thickBot="1">
      <c r="A10" s="21" t="s">
        <v>21</v>
      </c>
      <c r="B10" s="92">
        <v>220</v>
      </c>
      <c r="C10" s="22">
        <v>0.01</v>
      </c>
      <c r="D10" s="23">
        <v>5.5664254910059159E-34</v>
      </c>
      <c r="E10" s="33">
        <f t="shared" si="0"/>
        <v>15.992042356002589</v>
      </c>
      <c r="F10" s="28" t="s">
        <v>23</v>
      </c>
    </row>
    <row r="11" spans="1:6" ht="15.75" thickBot="1">
      <c r="A11" s="67" t="s">
        <v>60</v>
      </c>
      <c r="B11" s="93"/>
      <c r="C11" s="68"/>
      <c r="D11" s="69">
        <v>5.1726326902734035E-34</v>
      </c>
      <c r="E11" s="70">
        <f t="shared" si="0"/>
        <v>21.935125395181071</v>
      </c>
      <c r="F11" s="71" t="s">
        <v>61</v>
      </c>
    </row>
    <row r="12" spans="1:6">
      <c r="A12" s="1" t="s">
        <v>62</v>
      </c>
      <c r="B12" s="90">
        <v>220</v>
      </c>
      <c r="C12" s="2">
        <v>0.1</v>
      </c>
      <c r="D12" s="3">
        <v>6.1647038112301386E-34</v>
      </c>
      <c r="E12" s="32">
        <f t="shared" si="0"/>
        <v>6.9628835419795791</v>
      </c>
      <c r="F12" s="26" t="s">
        <v>13</v>
      </c>
    </row>
    <row r="13" spans="1:6">
      <c r="A13" s="20" t="s">
        <v>63</v>
      </c>
      <c r="B13" s="91">
        <v>220</v>
      </c>
      <c r="C13" s="29">
        <v>0.1</v>
      </c>
      <c r="D13" s="34">
        <v>6.1817693634768211E-34</v>
      </c>
      <c r="E13" s="16">
        <f t="shared" si="0"/>
        <v>6.7053318703319196</v>
      </c>
      <c r="F13" s="27" t="s">
        <v>65</v>
      </c>
    </row>
    <row r="14" spans="1:6" ht="15.75" thickBot="1">
      <c r="A14" s="21" t="s">
        <v>64</v>
      </c>
      <c r="B14" s="92">
        <v>220</v>
      </c>
      <c r="C14" s="22">
        <v>0.1</v>
      </c>
      <c r="D14" s="23">
        <v>6.1387009812291941E-34</v>
      </c>
      <c r="E14" s="33">
        <f t="shared" si="0"/>
        <v>7.3553157491245384</v>
      </c>
      <c r="F14" s="28" t="s">
        <v>66</v>
      </c>
    </row>
    <row r="15" spans="1:6" ht="15.75" thickBot="1">
      <c r="A15" s="94" t="s">
        <v>70</v>
      </c>
      <c r="B15" s="95"/>
      <c r="C15" s="96"/>
      <c r="D15" s="97">
        <f>AVERAGE(D5:D14)</f>
        <v>5.9707899468933169E-34</v>
      </c>
      <c r="E15" s="98">
        <f t="shared" si="0"/>
        <v>9.8894129149340966</v>
      </c>
      <c r="F15" s="9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S41"/>
  <sheetViews>
    <sheetView zoomScale="91" zoomScaleNormal="91" workbookViewId="0">
      <selection activeCell="L7" sqref="L7"/>
    </sheetView>
  </sheetViews>
  <sheetFormatPr defaultRowHeight="15"/>
  <cols>
    <col min="1" max="1" width="6.42578125" customWidth="1"/>
    <col min="3" max="3" width="10" bestFit="1" customWidth="1"/>
    <col min="4" max="4" width="10.85546875" bestFit="1" customWidth="1"/>
    <col min="7" max="7" width="10.42578125" bestFit="1" customWidth="1"/>
    <col min="8" max="8" width="10.85546875" bestFit="1" customWidth="1"/>
    <col min="12" max="12" width="13.140625" bestFit="1" customWidth="1"/>
  </cols>
  <sheetData>
    <row r="1" spans="12:19">
      <c r="O1" s="36" t="s">
        <v>24</v>
      </c>
      <c r="P1" s="36" t="s">
        <v>25</v>
      </c>
      <c r="Q1" s="36" t="s">
        <v>26</v>
      </c>
      <c r="R1" s="36" t="s">
        <v>27</v>
      </c>
      <c r="S1" s="36" t="s">
        <v>28</v>
      </c>
    </row>
    <row r="2" spans="12:19">
      <c r="O2" s="36" t="s">
        <v>30</v>
      </c>
      <c r="P2" s="36" t="s">
        <v>30</v>
      </c>
      <c r="Q2" s="36" t="s">
        <v>30</v>
      </c>
      <c r="R2" s="36" t="s">
        <v>30</v>
      </c>
      <c r="S2" s="36" t="s">
        <v>30</v>
      </c>
    </row>
    <row r="3" spans="12:19">
      <c r="O3" s="36">
        <v>2.2400000000000002</v>
      </c>
      <c r="P3" s="36">
        <v>1.542</v>
      </c>
      <c r="Q3" s="36">
        <v>1.639</v>
      </c>
      <c r="R3" s="36">
        <v>1.732</v>
      </c>
      <c r="S3" s="36">
        <v>1.599</v>
      </c>
    </row>
    <row r="4" spans="12:19">
      <c r="O4" s="36">
        <v>2.2000000000000002</v>
      </c>
      <c r="P4" s="36">
        <v>1.53</v>
      </c>
      <c r="Q4" s="36">
        <v>1.67</v>
      </c>
      <c r="R4" s="36">
        <v>1.7230000000000001</v>
      </c>
      <c r="S4" s="36">
        <v>1.623</v>
      </c>
    </row>
    <row r="5" spans="12:19">
      <c r="O5" s="36">
        <v>2.1669999999999998</v>
      </c>
      <c r="P5" s="36">
        <v>1.5269999999999999</v>
      </c>
      <c r="Q5" s="36">
        <v>1.613</v>
      </c>
      <c r="R5" s="36">
        <v>1.7210000000000001</v>
      </c>
      <c r="S5" s="36">
        <v>1.6240000000000001</v>
      </c>
    </row>
    <row r="6" spans="12:19">
      <c r="O6" s="36">
        <v>2.2029999999999998</v>
      </c>
      <c r="P6" s="36">
        <v>1.534</v>
      </c>
      <c r="Q6" s="36">
        <v>1.629</v>
      </c>
      <c r="R6" s="36">
        <v>1.706</v>
      </c>
      <c r="S6" s="36">
        <v>1.609</v>
      </c>
    </row>
    <row r="7" spans="12:19">
      <c r="O7" s="36">
        <v>2.173</v>
      </c>
      <c r="P7" s="36">
        <v>1.5149999999999999</v>
      </c>
      <c r="Q7" s="36">
        <v>1.64</v>
      </c>
      <c r="R7" s="36">
        <v>1.706</v>
      </c>
      <c r="S7" s="36">
        <v>1.639</v>
      </c>
    </row>
    <row r="8" spans="12:19">
      <c r="O8" s="36">
        <v>2.1680000000000001</v>
      </c>
      <c r="P8" s="36">
        <v>1.54</v>
      </c>
      <c r="Q8" s="36">
        <v>1.633</v>
      </c>
      <c r="R8" s="36">
        <v>1.6539999999999999</v>
      </c>
      <c r="S8" s="36">
        <v>1.6220000000000001</v>
      </c>
    </row>
    <row r="9" spans="12:19">
      <c r="O9" s="36">
        <v>2.1829999999999998</v>
      </c>
      <c r="P9" s="36">
        <v>1.5089999999999999</v>
      </c>
      <c r="Q9" s="36">
        <v>1.67</v>
      </c>
      <c r="R9" s="36">
        <v>1.694</v>
      </c>
      <c r="S9" s="36">
        <v>1.6220000000000001</v>
      </c>
    </row>
    <row r="10" spans="12:19">
      <c r="O10" s="36">
        <v>2.198</v>
      </c>
      <c r="P10" s="36">
        <v>1.4359999999999999</v>
      </c>
      <c r="Q10" s="36">
        <v>1.6379999999999999</v>
      </c>
      <c r="R10" s="36">
        <v>1.6970000000000001</v>
      </c>
      <c r="S10" s="36">
        <v>1.595</v>
      </c>
    </row>
    <row r="11" spans="12:19">
      <c r="L11">
        <f>LINEST(F20:F24,D20:D24, FALSE, TRUE)</f>
        <v>5.1726326902734035E-3</v>
      </c>
      <c r="N11" t="s">
        <v>29</v>
      </c>
      <c r="O11" s="37">
        <f>AVERAGE(O3:O10)</f>
        <v>2.1915</v>
      </c>
      <c r="P11" s="37">
        <f>AVERAGE(P3:P10)</f>
        <v>1.5166249999999999</v>
      </c>
      <c r="Q11" s="37">
        <f>AVERAGE(Q3:Q10)</f>
        <v>1.6415000000000002</v>
      </c>
      <c r="R11" s="37">
        <f>AVERAGE(R3:R10)</f>
        <v>1.7041249999999999</v>
      </c>
      <c r="S11" s="37">
        <f>AVERAGE(S3:S10)</f>
        <v>1.616625</v>
      </c>
    </row>
    <row r="17" spans="2:13">
      <c r="C17" s="38" t="s">
        <v>31</v>
      </c>
      <c r="D17" s="39"/>
      <c r="E17" s="39"/>
      <c r="F17" s="40"/>
      <c r="G17" s="38"/>
      <c r="H17" s="39"/>
      <c r="I17" s="39"/>
      <c r="J17" s="40"/>
      <c r="L17" t="s">
        <v>32</v>
      </c>
    </row>
    <row r="18" spans="2:13">
      <c r="B18" s="41" t="s">
        <v>33</v>
      </c>
      <c r="C18" s="42" t="s">
        <v>34</v>
      </c>
      <c r="D18" s="43" t="s">
        <v>35</v>
      </c>
      <c r="E18" s="42"/>
      <c r="F18" s="43" t="s">
        <v>36</v>
      </c>
      <c r="G18" s="52"/>
      <c r="H18" s="43"/>
      <c r="I18" s="52"/>
      <c r="J18" s="43"/>
      <c r="L18" s="44" t="s">
        <v>37</v>
      </c>
      <c r="M18" s="44" t="s">
        <v>38</v>
      </c>
    </row>
    <row r="19" spans="2:13">
      <c r="B19" s="45" t="s">
        <v>39</v>
      </c>
      <c r="C19" s="46" t="s">
        <v>40</v>
      </c>
      <c r="D19" s="47" t="s">
        <v>41</v>
      </c>
      <c r="E19" s="46" t="s">
        <v>42</v>
      </c>
      <c r="F19" s="47" t="s">
        <v>43</v>
      </c>
      <c r="G19" s="48"/>
      <c r="H19" s="47"/>
      <c r="I19" s="48"/>
      <c r="J19" s="47"/>
      <c r="L19" s="44" t="s">
        <v>9</v>
      </c>
      <c r="M19" s="44" t="s">
        <v>9</v>
      </c>
    </row>
    <row r="20" spans="2:13">
      <c r="B20" s="41" t="s">
        <v>44</v>
      </c>
      <c r="C20" s="42">
        <v>430</v>
      </c>
      <c r="D20" s="49">
        <f>$C$29/(C20)/1000</f>
        <v>697.19176279069768</v>
      </c>
      <c r="E20" s="62">
        <f>O11</f>
        <v>2.1915</v>
      </c>
      <c r="F20" s="51">
        <f>$C$30*10000000000000000000*E20</f>
        <v>3.5111697997499998</v>
      </c>
      <c r="G20" s="52"/>
      <c r="H20" s="49"/>
      <c r="I20" s="53"/>
      <c r="J20" s="51"/>
      <c r="L20" s="54">
        <f>20/C20*100</f>
        <v>4.6511627906976747</v>
      </c>
      <c r="M20" s="54">
        <f>60/C20*100</f>
        <v>13.953488372093023</v>
      </c>
    </row>
    <row r="21" spans="2:13">
      <c r="B21" s="55" t="s">
        <v>45</v>
      </c>
      <c r="C21" s="50">
        <v>560</v>
      </c>
      <c r="D21" s="51">
        <f>$C$29/(C21)/1000</f>
        <v>535.34367500000008</v>
      </c>
      <c r="E21" s="62">
        <f>R11</f>
        <v>1.7041249999999999</v>
      </c>
      <c r="F21" s="51">
        <f>$C$30*10000000000000000000*E21</f>
        <v>2.7303090280624995</v>
      </c>
      <c r="G21" s="19"/>
      <c r="H21" s="51"/>
      <c r="I21" s="53"/>
      <c r="J21" s="51"/>
      <c r="L21" s="54">
        <f>20/C21*100</f>
        <v>3.5714285714285712</v>
      </c>
      <c r="M21" s="54">
        <f>60/C21*100</f>
        <v>10.714285714285714</v>
      </c>
    </row>
    <row r="22" spans="2:13">
      <c r="B22" s="55" t="s">
        <v>46</v>
      </c>
      <c r="C22" s="50">
        <v>590</v>
      </c>
      <c r="D22" s="51">
        <f>$C$29/(C22)/1000</f>
        <v>508.12281016949152</v>
      </c>
      <c r="E22" s="62">
        <f>S11</f>
        <v>1.616625</v>
      </c>
      <c r="F22" s="51">
        <f>$C$30*10000000000000000000*E22</f>
        <v>2.5901185843124996</v>
      </c>
      <c r="G22" s="19"/>
      <c r="H22" s="51"/>
      <c r="I22" s="53"/>
      <c r="J22" s="51"/>
      <c r="L22" s="54">
        <f>20/C22*100</f>
        <v>3.3898305084745761</v>
      </c>
      <c r="M22" s="54">
        <f>60/C22*100</f>
        <v>10.16949152542373</v>
      </c>
    </row>
    <row r="23" spans="2:13">
      <c r="B23" s="55" t="s">
        <v>47</v>
      </c>
      <c r="C23" s="50">
        <v>660</v>
      </c>
      <c r="D23" s="51">
        <f>$C$29/(C23)/1000</f>
        <v>454.23099696969695</v>
      </c>
      <c r="E23" s="62">
        <f>Q11</f>
        <v>1.6415000000000002</v>
      </c>
      <c r="F23" s="51">
        <f>$C$30*10000000000000000000*E23</f>
        <v>2.62997272475</v>
      </c>
      <c r="G23" s="19"/>
      <c r="H23" s="51"/>
      <c r="I23" s="53"/>
      <c r="J23" s="51"/>
      <c r="L23" s="54">
        <f>20/C23*100</f>
        <v>3.0303030303030303</v>
      </c>
      <c r="M23" s="54">
        <f>60/C23*100</f>
        <v>9.0909090909090917</v>
      </c>
    </row>
    <row r="24" spans="2:13">
      <c r="B24" s="58" t="s">
        <v>25</v>
      </c>
      <c r="C24" s="46">
        <v>630</v>
      </c>
      <c r="D24" s="56">
        <f>$C$29/(C24)/1000</f>
        <v>475.86104444444447</v>
      </c>
      <c r="E24" s="63">
        <f>P9</f>
        <v>1.5089999999999999</v>
      </c>
      <c r="F24" s="56">
        <f>$C$30*10000000000000000000*E24</f>
        <v>2.4176843384999995</v>
      </c>
      <c r="G24" s="48"/>
      <c r="H24" s="56"/>
      <c r="I24" s="57"/>
      <c r="J24" s="56"/>
      <c r="L24" s="54">
        <f>20/C24*100</f>
        <v>3.1746031746031744</v>
      </c>
      <c r="M24" s="54">
        <f>60/C24*100</f>
        <v>9.5238095238095237</v>
      </c>
    </row>
    <row r="25" spans="2:13">
      <c r="B25" s="64"/>
      <c r="C25" s="19"/>
      <c r="D25" s="53"/>
      <c r="E25" s="19"/>
      <c r="F25" s="53"/>
      <c r="G25" s="19"/>
      <c r="H25" s="36"/>
      <c r="I25" s="36"/>
      <c r="J25" s="36"/>
      <c r="L25" s="54"/>
      <c r="M25" s="54"/>
    </row>
    <row r="26" spans="2:13">
      <c r="B26" s="64"/>
      <c r="C26" s="19"/>
      <c r="D26" s="53"/>
      <c r="E26" s="65"/>
      <c r="F26" s="53"/>
      <c r="G26" s="19"/>
      <c r="H26" s="36"/>
      <c r="I26" s="36"/>
      <c r="J26" s="36"/>
      <c r="L26" s="54"/>
      <c r="M26" s="54"/>
    </row>
    <row r="27" spans="2:13">
      <c r="B27" s="64"/>
      <c r="C27" s="19"/>
      <c r="D27" s="53"/>
      <c r="E27" s="19"/>
      <c r="F27" s="53"/>
      <c r="G27" s="19"/>
      <c r="H27" s="36"/>
      <c r="I27" s="36"/>
      <c r="J27" s="36"/>
      <c r="K27" t="s">
        <v>29</v>
      </c>
      <c r="L27" s="59">
        <f>AVERAGE(L20:L26)</f>
        <v>3.5634656151014048</v>
      </c>
      <c r="M27" s="59">
        <f>AVERAGE(M20:M26)</f>
        <v>10.690396845304218</v>
      </c>
    </row>
    <row r="28" spans="2:13">
      <c r="B28" s="66"/>
      <c r="C28" s="66"/>
      <c r="D28" s="66"/>
      <c r="E28" s="66"/>
      <c r="F28" s="66"/>
      <c r="G28" s="66"/>
    </row>
    <row r="29" spans="2:13">
      <c r="B29" t="s">
        <v>48</v>
      </c>
      <c r="C29" s="60">
        <v>299792458</v>
      </c>
      <c r="D29" t="s">
        <v>49</v>
      </c>
      <c r="E29" t="s">
        <v>50</v>
      </c>
      <c r="H29" t="s">
        <v>51</v>
      </c>
      <c r="I29">
        <f>10^12</f>
        <v>1000000000000</v>
      </c>
    </row>
    <row r="30" spans="2:13">
      <c r="B30" t="s">
        <v>52</v>
      </c>
      <c r="C30" s="60">
        <v>1.6021765E-19</v>
      </c>
      <c r="D30" t="s">
        <v>2</v>
      </c>
      <c r="E30" t="s">
        <v>53</v>
      </c>
      <c r="I30">
        <f>12+19</f>
        <v>31</v>
      </c>
    </row>
    <row r="31" spans="2:13">
      <c r="B31" t="s">
        <v>54</v>
      </c>
      <c r="C31" s="60">
        <v>6.6260693000000002E-34</v>
      </c>
      <c r="D31" t="s">
        <v>8</v>
      </c>
      <c r="E31" t="s">
        <v>55</v>
      </c>
    </row>
    <row r="33" spans="2:7">
      <c r="B33" t="s">
        <v>56</v>
      </c>
      <c r="D33" s="60">
        <f>LINEST(F20:F24,D20:D24,FALSE,TRUE)*1E-31</f>
        <v>5.1726326902734035E-34</v>
      </c>
      <c r="E33" t="s">
        <v>57</v>
      </c>
      <c r="F33" s="35">
        <f>($C$31-D33)/$C$31*100</f>
        <v>21.935125395181071</v>
      </c>
      <c r="G33" t="s">
        <v>58</v>
      </c>
    </row>
    <row r="34" spans="2:7">
      <c r="B34" t="s">
        <v>59</v>
      </c>
      <c r="D34" s="60">
        <v>6.5200000000000003E-34</v>
      </c>
      <c r="E34" t="s">
        <v>57</v>
      </c>
      <c r="F34" s="35">
        <f>($C$31-D34)/$C$31*100</f>
        <v>1.6007876645660775</v>
      </c>
      <c r="G34" t="s">
        <v>58</v>
      </c>
    </row>
    <row r="41" spans="2:7">
      <c r="D41" s="6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"/>
  <sheetViews>
    <sheetView topLeftCell="A12" zoomScale="90" zoomScaleNormal="90" workbookViewId="0">
      <selection activeCell="D16" sqref="D16"/>
    </sheetView>
  </sheetViews>
  <sheetFormatPr defaultRowHeight="15"/>
  <cols>
    <col min="2" max="2" width="11.140625" customWidth="1"/>
    <col min="3" max="4" width="11.42578125" bestFit="1" customWidth="1"/>
    <col min="5" max="5" width="12.85546875" customWidth="1"/>
    <col min="6" max="6" width="12" bestFit="1" customWidth="1"/>
    <col min="7" max="7" width="9.85546875" customWidth="1"/>
    <col min="8" max="8" width="10.7109375" bestFit="1" customWidth="1"/>
    <col min="9" max="9" width="11.28515625" bestFit="1" customWidth="1"/>
    <col min="10" max="10" width="11.42578125" bestFit="1" customWidth="1"/>
    <col min="12" max="12" width="10.42578125" bestFit="1" customWidth="1"/>
    <col min="13" max="13" width="10.85546875" bestFit="1" customWidth="1"/>
  </cols>
  <sheetData>
    <row r="1" spans="1:12">
      <c r="A1" t="s">
        <v>69</v>
      </c>
    </row>
    <row r="2" spans="1:12">
      <c r="G2" s="81" t="s">
        <v>42</v>
      </c>
      <c r="H2" s="42" t="s">
        <v>34</v>
      </c>
      <c r="I2" s="43" t="s">
        <v>35</v>
      </c>
      <c r="J2" s="43" t="s">
        <v>36</v>
      </c>
    </row>
    <row r="3" spans="1:12">
      <c r="A3" s="74" t="s">
        <v>39</v>
      </c>
      <c r="B3" s="80" t="s">
        <v>17</v>
      </c>
      <c r="C3" s="80" t="s">
        <v>17</v>
      </c>
      <c r="D3" s="39" t="s">
        <v>62</v>
      </c>
      <c r="E3" s="39" t="s">
        <v>63</v>
      </c>
      <c r="F3" s="40" t="s">
        <v>64</v>
      </c>
      <c r="G3" s="82" t="s">
        <v>29</v>
      </c>
      <c r="H3" s="46" t="s">
        <v>40</v>
      </c>
      <c r="I3" s="47" t="s">
        <v>41</v>
      </c>
      <c r="J3" s="47" t="s">
        <v>43</v>
      </c>
    </row>
    <row r="4" spans="1:12">
      <c r="A4" s="74" t="s">
        <v>44</v>
      </c>
      <c r="B4" s="78">
        <v>3.0798045551535904</v>
      </c>
      <c r="C4" s="78"/>
      <c r="D4" s="53">
        <v>2.9901917685823109</v>
      </c>
      <c r="E4" s="72">
        <v>3.0003171958985932</v>
      </c>
      <c r="F4" s="51">
        <v>2.9842948785279497</v>
      </c>
      <c r="G4" s="78">
        <f t="shared" ref="G4:G10" si="0">AVERAGE(B4:F4)</f>
        <v>3.0136520995406113</v>
      </c>
      <c r="H4" s="42">
        <v>430</v>
      </c>
      <c r="I4" s="49">
        <f>$C$12/(H4)/1000</f>
        <v>697.19176279069768</v>
      </c>
      <c r="J4" s="51">
        <f t="shared" ref="J4:J10" si="1">$C$13*10000000000000000000*G4</f>
        <v>4.8284025730596278</v>
      </c>
    </row>
    <row r="5" spans="1:12">
      <c r="A5" s="75" t="s">
        <v>45</v>
      </c>
      <c r="B5" s="78">
        <v>1.9377400551784081</v>
      </c>
      <c r="C5" s="78"/>
      <c r="D5" s="53">
        <v>1.8516466368845683</v>
      </c>
      <c r="E5" s="72">
        <v>1.8808547079582469</v>
      </c>
      <c r="F5" s="51">
        <v>1.851284253930271</v>
      </c>
      <c r="G5" s="78">
        <f t="shared" si="0"/>
        <v>1.8803814134878736</v>
      </c>
      <c r="H5" s="50">
        <v>560</v>
      </c>
      <c r="I5" s="51">
        <f t="shared" ref="I5:I10" si="2">$C$12/(H5)/1000</f>
        <v>535.34367500000008</v>
      </c>
      <c r="J5" s="51">
        <f t="shared" si="1"/>
        <v>3.0127029117270538</v>
      </c>
    </row>
    <row r="6" spans="1:12">
      <c r="A6" s="75" t="s">
        <v>46</v>
      </c>
      <c r="B6" s="78">
        <v>1.9884573388654654</v>
      </c>
      <c r="C6" s="78"/>
      <c r="D6" s="53">
        <v>1.7751388940702524</v>
      </c>
      <c r="E6" s="72">
        <v>1.7753883544350173</v>
      </c>
      <c r="F6" s="51">
        <v>1.7785246118348854</v>
      </c>
      <c r="G6" s="78">
        <f t="shared" si="0"/>
        <v>1.8293772998014051</v>
      </c>
      <c r="H6" s="50">
        <v>590</v>
      </c>
      <c r="I6" s="51">
        <f t="shared" si="2"/>
        <v>508.12281016949152</v>
      </c>
      <c r="J6" s="51">
        <f t="shared" si="1"/>
        <v>2.9309853193752655</v>
      </c>
    </row>
    <row r="7" spans="1:12">
      <c r="A7" s="75" t="s">
        <v>47</v>
      </c>
      <c r="B7" s="78">
        <v>1.9243654809972923</v>
      </c>
      <c r="C7" s="78"/>
      <c r="D7" s="53">
        <v>1.8521300162657697</v>
      </c>
      <c r="E7" s="72">
        <v>1.8499494322491217</v>
      </c>
      <c r="F7" s="51">
        <v>1.8464822082394963</v>
      </c>
      <c r="G7" s="78">
        <f t="shared" si="0"/>
        <v>1.8682317844379202</v>
      </c>
      <c r="H7" s="50">
        <v>660</v>
      </c>
      <c r="I7" s="51">
        <f t="shared" si="2"/>
        <v>454.23099696969695</v>
      </c>
      <c r="J7" s="51">
        <f t="shared" si="1"/>
        <v>2.9932370615795012</v>
      </c>
    </row>
    <row r="8" spans="1:12">
      <c r="A8" s="75" t="s">
        <v>67</v>
      </c>
      <c r="B8" s="78">
        <v>1.1410312773222619</v>
      </c>
      <c r="C8" s="78">
        <v>1.3770808187396217</v>
      </c>
      <c r="D8" s="53">
        <v>1.0622137601238728</v>
      </c>
      <c r="E8" s="72">
        <v>1.0856974254072738</v>
      </c>
      <c r="F8" s="51">
        <v>1.0596669609523235</v>
      </c>
      <c r="G8" s="78">
        <f t="shared" si="0"/>
        <v>1.1451380485090705</v>
      </c>
      <c r="H8" s="50">
        <v>880</v>
      </c>
      <c r="I8" s="51">
        <f t="shared" si="2"/>
        <v>340.67324772727272</v>
      </c>
      <c r="J8" s="51">
        <f t="shared" si="1"/>
        <v>1.8347132705770928</v>
      </c>
    </row>
    <row r="9" spans="1:12">
      <c r="A9" s="76" t="s">
        <v>68</v>
      </c>
      <c r="B9" s="78">
        <v>3.0296114973586672</v>
      </c>
      <c r="C9" s="78"/>
      <c r="D9" s="53">
        <v>2.9549630167363272</v>
      </c>
      <c r="E9" s="72">
        <v>2.958168471531831</v>
      </c>
      <c r="F9" s="51">
        <v>2.9433746518085386</v>
      </c>
      <c r="G9" s="78">
        <f t="shared" si="0"/>
        <v>2.9715294093588409</v>
      </c>
      <c r="H9" s="50">
        <v>405</v>
      </c>
      <c r="I9" s="51">
        <f t="shared" si="2"/>
        <v>740.22829135802465</v>
      </c>
      <c r="J9" s="51">
        <f t="shared" si="1"/>
        <v>4.7609145887336144</v>
      </c>
    </row>
    <row r="10" spans="1:12">
      <c r="A10" s="77" t="s">
        <v>25</v>
      </c>
      <c r="B10" s="79">
        <v>1.7596087398300042</v>
      </c>
      <c r="C10" s="79">
        <v>1.7506183738811023</v>
      </c>
      <c r="D10" s="57">
        <v>1.7189203793741219</v>
      </c>
      <c r="E10" s="73">
        <v>1.6988668992802838</v>
      </c>
      <c r="F10" s="56">
        <v>1.6770285230807251</v>
      </c>
      <c r="G10" s="79">
        <f t="shared" si="0"/>
        <v>1.7210085830892474</v>
      </c>
      <c r="H10" s="46">
        <v>630</v>
      </c>
      <c r="I10" s="56">
        <f t="shared" si="2"/>
        <v>475.86104444444447</v>
      </c>
      <c r="J10" s="56">
        <f t="shared" si="1"/>
        <v>2.7573595081238893</v>
      </c>
    </row>
    <row r="12" spans="1:12">
      <c r="B12" t="s">
        <v>48</v>
      </c>
      <c r="C12" s="60">
        <v>299792458</v>
      </c>
      <c r="D12" t="s">
        <v>49</v>
      </c>
      <c r="E12" t="s">
        <v>50</v>
      </c>
      <c r="H12" t="s">
        <v>51</v>
      </c>
      <c r="I12">
        <f>10^12</f>
        <v>1000000000000</v>
      </c>
      <c r="L12">
        <f>LINEST(J4:J10,I4:I10, FALSE, TRUE)</f>
        <v>6.2461218128764965E-3</v>
      </c>
    </row>
    <row r="13" spans="1:12">
      <c r="B13" t="s">
        <v>52</v>
      </c>
      <c r="C13" s="60">
        <v>1.6021765E-19</v>
      </c>
      <c r="D13" t="s">
        <v>2</v>
      </c>
      <c r="E13" t="s">
        <v>53</v>
      </c>
      <c r="I13">
        <f>12+19</f>
        <v>31</v>
      </c>
    </row>
    <row r="14" spans="1:12">
      <c r="B14" t="s">
        <v>54</v>
      </c>
      <c r="C14" s="60">
        <v>6.6260693000000002E-34</v>
      </c>
      <c r="D14" t="s">
        <v>8</v>
      </c>
      <c r="E14" t="s">
        <v>55</v>
      </c>
    </row>
    <row r="16" spans="1:12">
      <c r="B16" s="83" t="s">
        <v>56</v>
      </c>
      <c r="C16" s="83"/>
      <c r="D16" s="84">
        <f>LINEST(J4:J10,I4:I10,FALSE,TRUE)*1E-31</f>
        <v>6.2461218128764967E-34</v>
      </c>
      <c r="E16" s="83" t="s">
        <v>57</v>
      </c>
      <c r="F16" s="85">
        <f>($C$14-D16)/$C$14*100</f>
        <v>5.7341308990460371</v>
      </c>
      <c r="G16" s="83" t="s">
        <v>58</v>
      </c>
      <c r="H16" s="8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resultaten</vt:lpstr>
      <vt:lpstr>visueel</vt:lpstr>
      <vt:lpstr>Overzicht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2010-08-31T19:26:51Z</dcterms:created>
  <dcterms:modified xsi:type="dcterms:W3CDTF">2010-09-28T21:09:33Z</dcterms:modified>
</cp:coreProperties>
</file>