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60963c0530475315/Experimenten Lopend/2020 - Parallel plate capacitors/"/>
    </mc:Choice>
  </mc:AlternateContent>
  <xr:revisionPtr revIDLastSave="563" documentId="11_F25DC773A252ABDACC1048ADB15D61B25BDE58E8" xr6:coauthVersionLast="45" xr6:coauthVersionMax="45" xr10:uidLastSave="{6A0E0478-B728-46FA-A4AC-78219F3F721D}"/>
  <bookViews>
    <workbookView xWindow="210" yWindow="1160" windowWidth="18490" windowHeight="19820" tabRatio="604" activeTab="1" xr2:uid="{00000000-000D-0000-FFFF-FFFF00000000}"/>
  </bookViews>
  <sheets>
    <sheet name="A4" sheetId="3" r:id="rId1"/>
    <sheet name="Afstand CD" sheetId="2" r:id="rId2"/>
    <sheet name="Weegschaal" sheetId="1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" i="2" l="1"/>
  <c r="M31" i="3" l="1"/>
  <c r="M29" i="3"/>
  <c r="M30" i="3" s="1"/>
  <c r="H38" i="2"/>
  <c r="L36" i="2" s="1"/>
  <c r="L37" i="2" s="1"/>
  <c r="H34" i="2"/>
  <c r="H35" i="2" s="1"/>
  <c r="H33" i="2"/>
  <c r="L33" i="2" s="1"/>
  <c r="L34" i="2" s="1"/>
  <c r="L35" i="2" s="1"/>
  <c r="I33" i="2"/>
  <c r="O40" i="2" l="1"/>
  <c r="O41" i="2" s="1"/>
  <c r="N40" i="2"/>
  <c r="N41" i="2" s="1"/>
  <c r="M40" i="2"/>
  <c r="M41" i="2" s="1"/>
  <c r="L40" i="2"/>
  <c r="L41" i="2" s="1"/>
  <c r="H39" i="2"/>
  <c r="H40" i="2" s="1"/>
  <c r="H41" i="2" s="1"/>
  <c r="M25" i="3"/>
  <c r="M24" i="3"/>
  <c r="M23" i="3"/>
  <c r="K23" i="3"/>
  <c r="K24" i="3" s="1"/>
  <c r="K25" i="3" s="1"/>
  <c r="J25" i="3"/>
  <c r="J24" i="3"/>
  <c r="D17" i="3"/>
  <c r="M7" i="3" s="1"/>
  <c r="D13" i="3"/>
  <c r="M6" i="3" s="1"/>
  <c r="D9" i="3"/>
  <c r="M5" i="3" s="1"/>
  <c r="D5" i="3"/>
  <c r="L23" i="3" s="1"/>
  <c r="F5" i="3"/>
  <c r="L24" i="3" s="1"/>
  <c r="H5" i="3"/>
  <c r="L25" i="3" s="1"/>
  <c r="M4" i="3" l="1"/>
  <c r="B16" i="1"/>
  <c r="B17" i="1" s="1"/>
  <c r="B18" i="1" s="1"/>
  <c r="B28" i="1"/>
  <c r="B29" i="1" s="1"/>
</calcChain>
</file>

<file path=xl/sharedStrings.xml><?xml version="1.0" encoding="utf-8"?>
<sst xmlns="http://schemas.openxmlformats.org/spreadsheetml/2006/main" count="129" uniqueCount="78">
  <si>
    <t>Massa gewichten</t>
  </si>
  <si>
    <t>blok</t>
  </si>
  <si>
    <t>Massa</t>
  </si>
  <si>
    <t>nF</t>
  </si>
  <si>
    <t>Vouwen</t>
  </si>
  <si>
    <t>g</t>
  </si>
  <si>
    <t>[g]</t>
  </si>
  <si>
    <t>[nF]</t>
  </si>
  <si>
    <t>Capaciteit</t>
  </si>
  <si>
    <t>Meting</t>
  </si>
  <si>
    <t>CD</t>
  </si>
  <si>
    <t>Diameter</t>
  </si>
  <si>
    <t>Dikte</t>
  </si>
  <si>
    <t>mm</t>
  </si>
  <si>
    <t xml:space="preserve">Cd's hebben gewoonlijk een diameter van 120 millimeter en een dikte van ongeveer 1,2 mm. </t>
  </si>
  <si>
    <t xml:space="preserve">Er is ook een variant toegestaan met een diameter van 80 mm. </t>
  </si>
  <si>
    <t>De schijven worden gemaakt van de kunststof polycarbonaat.</t>
  </si>
  <si>
    <t xml:space="preserve">De opening in het midden van de cd heeft een diameter van 15 mm. </t>
  </si>
  <si>
    <t>Snij cellofaan uit op dezelfde grootte</t>
  </si>
  <si>
    <t>Cellofaan</t>
  </si>
  <si>
    <t>Afstand en oppervlakte</t>
  </si>
  <si>
    <t>A4</t>
  </si>
  <si>
    <t>Oppervlakte</t>
  </si>
  <si>
    <t>1/2 A4</t>
  </si>
  <si>
    <t>1/4 A4</t>
  </si>
  <si>
    <t>aantal sheets</t>
  </si>
  <si>
    <t>Cellofaan?</t>
  </si>
  <si>
    <t>AVERAGE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</si>
  <si>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</si>
  <si>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Aantal</t>
  </si>
  <si>
    <t>CD's</t>
  </si>
  <si>
    <t>Metingen in nF</t>
  </si>
  <si>
    <t>3.8 - 5.5</t>
  </si>
  <si>
    <t>5 - 6</t>
  </si>
  <si>
    <t>4 - 16</t>
  </si>
  <si>
    <t>5 - 7.8</t>
  </si>
  <si>
    <t>7.6 - 7.8</t>
  </si>
  <si>
    <t>4.4</t>
  </si>
  <si>
    <t>2.4 - 2.9</t>
  </si>
  <si>
    <t>2.3 - 2.4</t>
  </si>
  <si>
    <t>4.8</t>
  </si>
  <si>
    <t>2 - 2.4</t>
  </si>
  <si>
    <t>4.5 - 7</t>
  </si>
  <si>
    <t>2.5 - 8</t>
  </si>
  <si>
    <t xml:space="preserve">1 </t>
  </si>
  <si>
    <t>2.5 - 6.8</t>
  </si>
  <si>
    <t>4.2</t>
  </si>
  <si>
    <t xml:space="preserve">Bakeliet (papier) </t>
  </si>
  <si>
    <t xml:space="preserve">Bakeliet (mica) </t>
  </si>
  <si>
    <t xml:space="preserve">Celluloid </t>
  </si>
  <si>
    <t xml:space="preserve">Fiber </t>
  </si>
  <si>
    <t xml:space="preserve">Glas (venster) </t>
  </si>
  <si>
    <t>Glas (pyrex)</t>
  </si>
  <si>
    <t xml:space="preserve">Hout (droog eiken) </t>
  </si>
  <si>
    <t xml:space="preserve">Lucht </t>
  </si>
  <si>
    <t xml:space="preserve">Mica </t>
  </si>
  <si>
    <t xml:space="preserve">Olie </t>
  </si>
  <si>
    <t>Steatiet (keramiek)</t>
  </si>
  <si>
    <t xml:space="preserve">Papier </t>
  </si>
  <si>
    <t xml:space="preserve">Pertinax </t>
  </si>
  <si>
    <t xml:space="preserve">Polyethyleen </t>
  </si>
  <si>
    <t xml:space="preserve">Polystyreen </t>
  </si>
  <si>
    <t>MATERIAAL</t>
  </si>
  <si>
    <r>
      <rPr>
        <b/>
        <sz val="12"/>
        <color theme="1"/>
        <rFont val="Calibri"/>
        <family val="2"/>
      </rPr>
      <t>ε</t>
    </r>
    <r>
      <rPr>
        <b/>
        <vertAlign val="subscript"/>
        <sz val="12"/>
        <color theme="1"/>
        <rFont val="Calibri"/>
        <family val="2"/>
      </rPr>
      <t>r</t>
    </r>
  </si>
  <si>
    <t>Gebruik lege CD's als spacer</t>
  </si>
  <si>
    <t xml:space="preserve">m </t>
  </si>
  <si>
    <t>m2</t>
  </si>
  <si>
    <t>F/m2</t>
  </si>
  <si>
    <t xml:space="preserve">d </t>
  </si>
  <si>
    <t>m</t>
  </si>
  <si>
    <t>F</t>
  </si>
  <si>
    <t>Theorie</t>
  </si>
  <si>
    <t>Er cellofaan</t>
  </si>
  <si>
    <t>Oppervllakte A4</t>
  </si>
  <si>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Calibri"/>
        <family val="2"/>
        <scheme val="minor"/>
      </rPr>
      <t>0</t>
    </r>
  </si>
  <si>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Calibri"/>
        <family val="2"/>
        <scheme val="minor"/>
      </rPr>
      <t>r</t>
    </r>
  </si>
  <si>
    <t>C Meting</t>
  </si>
  <si>
    <t>C Theorie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</si>
</sst>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"/>
    <numFmt numFmtId="166" formatCode="0.00000"/>
    <numFmt numFmtId="167" formatCode="0.0000"/>
    <numFmt numFmtId="168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4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1" xfId="0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4" xfId="0" applyBorder="1"/>
    <xf numFmtId="1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1" xfId="0" applyFont="1" applyBorder="1"/>
    <xf numFmtId="0" fontId="0" fillId="0" borderId="27" xfId="0" applyBorder="1"/>
    <xf numFmtId="16" fontId="0" fillId="0" borderId="28" xfId="0" quotePrefix="1" applyNumberFormat="1" applyBorder="1" applyAlignment="1">
      <alignment horizontal="center"/>
    </xf>
    <xf numFmtId="0" fontId="0" fillId="0" borderId="28" xfId="0" quotePrefix="1" applyBorder="1" applyAlignment="1">
      <alignment horizontal="center"/>
    </xf>
    <xf numFmtId="0" fontId="0" fillId="0" borderId="29" xfId="0" applyBorder="1"/>
    <xf numFmtId="0" fontId="0" fillId="0" borderId="31" xfId="0" quotePrefix="1" applyBorder="1" applyAlignment="1">
      <alignment horizontal="center"/>
    </xf>
    <xf numFmtId="0" fontId="0" fillId="0" borderId="32" xfId="0" applyBorder="1"/>
    <xf numFmtId="0" fontId="1" fillId="0" borderId="22" xfId="0" applyFont="1" applyBorder="1"/>
    <xf numFmtId="0" fontId="3" fillId="0" borderId="23" xfId="0" quotePrefix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0" fillId="0" borderId="6" xfId="0" applyBorder="1"/>
    <xf numFmtId="164" fontId="0" fillId="0" borderId="28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33" xfId="0" applyBorder="1"/>
    <xf numFmtId="0" fontId="0" fillId="0" borderId="27" xfId="0" applyFill="1" applyBorder="1" applyAlignment="1">
      <alignment horizontal="center"/>
    </xf>
    <xf numFmtId="0" fontId="0" fillId="0" borderId="28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1" fillId="2" borderId="21" xfId="0" applyFont="1" applyFill="1" applyBorder="1"/>
    <xf numFmtId="0" fontId="0" fillId="2" borderId="25" xfId="0" applyFill="1" applyBorder="1"/>
    <xf numFmtId="0" fontId="0" fillId="2" borderId="24" xfId="0" applyFill="1" applyBorder="1"/>
    <xf numFmtId="0" fontId="0" fillId="0" borderId="37" xfId="0" applyBorder="1" applyAlignment="1">
      <alignment horizontal="center"/>
    </xf>
    <xf numFmtId="11" fontId="0" fillId="0" borderId="37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166" fontId="0" fillId="0" borderId="36" xfId="0" applyNumberFormat="1" applyBorder="1" applyAlignment="1">
      <alignment horizontal="center"/>
    </xf>
    <xf numFmtId="168" fontId="0" fillId="0" borderId="36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0" fillId="0" borderId="37" xfId="0" applyNumberFormat="1" applyBorder="1" applyAlignment="1">
      <alignment horizontal="center"/>
    </xf>
    <xf numFmtId="0" fontId="0" fillId="0" borderId="40" xfId="0" applyBorder="1"/>
    <xf numFmtId="11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6" xfId="0" applyBorder="1"/>
    <xf numFmtId="0" fontId="0" fillId="0" borderId="22" xfId="0" applyFill="1" applyBorder="1"/>
    <xf numFmtId="0" fontId="0" fillId="0" borderId="25" xfId="0" applyBorder="1" applyAlignment="1">
      <alignment horizontal="center"/>
    </xf>
    <xf numFmtId="0" fontId="0" fillId="0" borderId="41" xfId="0" applyBorder="1"/>
    <xf numFmtId="0" fontId="0" fillId="0" borderId="24" xfId="0" applyFill="1" applyBorder="1"/>
    <xf numFmtId="0" fontId="0" fillId="0" borderId="42" xfId="0" applyBorder="1"/>
    <xf numFmtId="0" fontId="0" fillId="0" borderId="43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Capaciteit condensator als functie van dikte diëlektricum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796062992125986"/>
                  <c:y val="1.077865266841644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'A4'!$L$4:$L$7</c:f>
              <c:numCache>
                <c:formatCode>General</c:formatCode>
                <c:ptCount val="4"/>
                <c:pt idx="0">
                  <c:v>0.10299999999999999</c:v>
                </c:pt>
                <c:pt idx="1">
                  <c:v>0.19800000000000001</c:v>
                </c:pt>
                <c:pt idx="2">
                  <c:v>0.30099999999999999</c:v>
                </c:pt>
                <c:pt idx="3">
                  <c:v>0.39800000000000002</c:v>
                </c:pt>
              </c:numCache>
            </c:numRef>
          </c:xVal>
          <c:yVal>
            <c:numRef>
              <c:f>'A4'!$M$4:$M$7</c:f>
              <c:numCache>
                <c:formatCode>General</c:formatCode>
                <c:ptCount val="4"/>
                <c:pt idx="0">
                  <c:v>7.0724999999999998</c:v>
                </c:pt>
                <c:pt idx="1">
                  <c:v>4.4157500000000001</c:v>
                </c:pt>
                <c:pt idx="2">
                  <c:v>3.5549999999999997</c:v>
                </c:pt>
                <c:pt idx="3">
                  <c:v>2.843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99-4986-9D8D-AC498EA79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454800"/>
        <c:axId val="929458320"/>
      </c:scatterChart>
      <c:valAx>
        <c:axId val="9294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Dikte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58320"/>
        <c:crosses val="autoZero"/>
        <c:crossBetween val="midCat"/>
      </c:valAx>
      <c:valAx>
        <c:axId val="9294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Capaciteit (nF)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5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Capaciteit condensator als functie van oppervlakte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705161854768155"/>
                  <c:y val="7.36574074074074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'A4'!$K$23:$K$25</c:f>
              <c:numCache>
                <c:formatCode>0</c:formatCode>
                <c:ptCount val="3"/>
                <c:pt idx="0">
                  <c:v>62370</c:v>
                </c:pt>
                <c:pt idx="1">
                  <c:v>31185</c:v>
                </c:pt>
                <c:pt idx="2">
                  <c:v>15592.5</c:v>
                </c:pt>
              </c:numCache>
            </c:numRef>
          </c:xVal>
          <c:yVal>
            <c:numRef>
              <c:f>'A4'!$L$23:$L$25</c:f>
              <c:numCache>
                <c:formatCode>0.00</c:formatCode>
                <c:ptCount val="3"/>
                <c:pt idx="0">
                  <c:v>7.0724999999999998</c:v>
                </c:pt>
                <c:pt idx="1">
                  <c:v>3.3600000000000003</c:v>
                </c:pt>
                <c:pt idx="2">
                  <c:v>1.39575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65-42B9-A550-C66C93177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432336"/>
        <c:axId val="893431056"/>
      </c:scatterChart>
      <c:valAx>
        <c:axId val="89343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Oppervlakte</a:t>
                </a:r>
                <a:r>
                  <a:rPr lang="en-US" baseline="0"/>
                  <a:t> (mm</a:t>
                </a:r>
                <a:r>
                  <a:rPr lang="en-US" baseline="30000"/>
                  <a:t>2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431056"/>
        <c:crosses val="autoZero"/>
        <c:crossBetween val="midCat"/>
      </c:valAx>
      <c:valAx>
        <c:axId val="8934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Capaciteit (nF)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432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051071741032365"/>
                  <c:y val="0.172961504811898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'Afstand CD'!$C$20:$C$24</c:f>
              <c:numCache>
                <c:formatCode>General</c:formatCode>
                <c:ptCount val="5"/>
                <c:pt idx="0">
                  <c:v>1.048</c:v>
                </c:pt>
                <c:pt idx="1">
                  <c:v>2.2149999999999999</c:v>
                </c:pt>
                <c:pt idx="2">
                  <c:v>3.1840000000000002</c:v>
                </c:pt>
                <c:pt idx="3">
                  <c:v>3.7719999999999998</c:v>
                </c:pt>
                <c:pt idx="4">
                  <c:v>4.4050000000000002</c:v>
                </c:pt>
              </c:numCache>
            </c:numRef>
          </c:xVal>
          <c:yVal>
            <c:numRef>
              <c:f>'Afstand CD'!$D$20:$D$24</c:f>
              <c:numCache>
                <c:formatCode>General</c:formatCode>
                <c:ptCount val="5"/>
                <c:pt idx="0">
                  <c:v>0.188</c:v>
                </c:pt>
                <c:pt idx="1">
                  <c:v>0.13100000000000001</c:v>
                </c:pt>
                <c:pt idx="2">
                  <c:v>0.104</c:v>
                </c:pt>
                <c:pt idx="3">
                  <c:v>9.7000000000000003E-2</c:v>
                </c:pt>
                <c:pt idx="4">
                  <c:v>9.1999999999999998E-2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7-4B0A-B8A3-20AAFF73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887800"/>
        <c:axId val="728886200"/>
      </c:scatterChart>
      <c:valAx>
        <c:axId val="728887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Afstand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886200"/>
        <c:crosses val="autoZero"/>
        <c:crossBetween val="midCat"/>
      </c:valAx>
      <c:valAx>
        <c:axId val="72888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Capaciteit (nF)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887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Capacitieve Weegschaal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7130358705161852E-3"/>
                  <c:y val="0.347222222222222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Weegschaal!$B$14:$B$18</c:f>
              <c:numCache>
                <c:formatCode>0.00</c:formatCode>
                <c:ptCount val="5"/>
                <c:pt idx="0">
                  <c:v>0</c:v>
                </c:pt>
                <c:pt idx="1">
                  <c:v>200</c:v>
                </c:pt>
                <c:pt idx="2">
                  <c:v>322.54000000000002</c:v>
                </c:pt>
                <c:pt idx="3">
                  <c:v>422.58000000000004</c:v>
                </c:pt>
                <c:pt idx="4">
                  <c:v>442.81000000000006</c:v>
                </c:pt>
              </c:numCache>
            </c:numRef>
          </c:xVal>
          <c:yVal>
            <c:numRef>
              <c:f>Weegschaal!$C$14:$C$18</c:f>
              <c:numCache>
                <c:formatCode>General</c:formatCode>
                <c:ptCount val="5"/>
                <c:pt idx="0">
                  <c:v>0.112</c:v>
                </c:pt>
                <c:pt idx="1">
                  <c:v>0.13200000000000001</c:v>
                </c:pt>
                <c:pt idx="2">
                  <c:v>0.14199999999999999</c:v>
                </c:pt>
                <c:pt idx="3">
                  <c:v>0.161</c:v>
                </c:pt>
                <c:pt idx="4">
                  <c:v>0.16400000000000001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DC-4D7F-8580-47C82576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251064"/>
        <c:axId val="391251384"/>
      </c:scatterChart>
      <c:valAx>
        <c:axId val="39125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Massa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51384"/>
        <c:crosses val="autoZero"/>
        <c:crossBetween val="midCat"/>
      </c:valAx>
      <c:valAx>
        <c:axId val="3912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Capaciteit (nF)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51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82550</xdr:colOff>
      <xdr:row>1</xdr:row>
      <xdr:rowOff>34924</xdr:rowOff>
    </xdr:from>
    <xdr:to>
      <xdr:col>22</xdr:col>
      <xdr:colOff>50800</xdr:colOff>
      <xdr:row>18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AD5CF-5C37-4DE9-9ABC-06CF53403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20</xdr:row>
      <xdr:rowOff>155574</xdr:rowOff>
    </xdr:from>
    <xdr:to>
      <xdr:col>22</xdr:col>
      <xdr:colOff>314325</xdr:colOff>
      <xdr:row>38</xdr:row>
      <xdr:rowOff>25399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8C6DB7-F3FE-4F3B-A7A5-9EFDC6ACA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13</xdr:row>
      <xdr:rowOff>142875</xdr:rowOff>
    </xdr:from>
    <xdr:to>
      <xdr:col>11</xdr:col>
      <xdr:colOff>485775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B7909E-2F70-4977-93D7-9A6F18DFA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149224</xdr:colOff>
      <xdr:row>1</xdr:row>
      <xdr:rowOff>22224</xdr:rowOff>
    </xdr:from>
    <xdr:to>
      <xdr:col>10</xdr:col>
      <xdr:colOff>558799</xdr:colOff>
      <xdr:row>17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B8093B-5AA1-4336-902F-BC369AE23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5C67-D39D-4E2C-9305-A5AE9AB9A87B}">
  <dimension ref="A1:N31"/>
  <sheetViews>
    <sheetView topLeftCell="F1" workbookViewId="0">
      <selection activeCell="N15" sqref="N15"/>
    </sheetView>
  </sheetViews>
  <sheetFormatPr defaultRowHeight="14.5" x14ac:dyDescent="0.35"/>
  <cols>
    <col min="1" max="1" width="6.08984375" customWidth="1"/>
    <col min="2" max="2" width="6.81640625" customWidth="1"/>
    <col min="11" max="11" width="11.81640625" bestFit="1" customWidth="1"/>
  </cols>
  <sheetData>
    <row r="1" spans="1:14" ht="15" thickBot="1" x14ac:dyDescent="0.4"/>
    <row r="2" spans="1:14" ht="15" thickBot="1" x14ac:dyDescent="0.4">
      <c r="A2" s="54" t="s">
        <v>20</v>
      </c>
      <c r="B2" s="35"/>
      <c r="C2" s="36"/>
      <c r="D2" s="36" t="s">
        <v>31</v>
      </c>
      <c r="E2" s="36"/>
      <c r="F2" s="36"/>
      <c r="G2" s="36"/>
      <c r="H2" s="37"/>
    </row>
    <row r="3" spans="1:14" ht="15" thickBot="1" x14ac:dyDescent="0.4">
      <c r="A3" s="30"/>
      <c r="B3" s="31" t="s">
        <v>22</v>
      </c>
      <c r="C3" s="32" t="s">
        <v>21</v>
      </c>
      <c r="D3" s="33" t="s">
        <v>27</v>
      </c>
      <c r="E3" s="32" t="s">
        <v>23</v>
      </c>
      <c r="F3" s="33" t="s">
        <v>27</v>
      </c>
      <c r="G3" s="32" t="s">
        <v>24</v>
      </c>
      <c r="H3" s="34" t="s">
        <v>27</v>
      </c>
      <c r="K3" s="39" t="s">
        <v>25</v>
      </c>
      <c r="L3" s="40" t="s">
        <v>13</v>
      </c>
      <c r="M3" s="16" t="s">
        <v>3</v>
      </c>
      <c r="N3" s="52"/>
    </row>
    <row r="4" spans="1:14" x14ac:dyDescent="0.35">
      <c r="A4" s="22"/>
      <c r="B4" s="29" t="s">
        <v>25</v>
      </c>
      <c r="C4" s="25"/>
      <c r="D4" s="26"/>
      <c r="E4" s="25"/>
      <c r="F4" s="26"/>
      <c r="G4" s="25"/>
      <c r="H4" s="27"/>
      <c r="K4" s="47">
        <v>1</v>
      </c>
      <c r="L4" s="3">
        <v>0.10299999999999999</v>
      </c>
      <c r="M4" s="41">
        <f>D5</f>
        <v>7.0724999999999998</v>
      </c>
      <c r="N4" s="52"/>
    </row>
    <row r="5" spans="1:14" x14ac:dyDescent="0.35">
      <c r="A5" s="28" t="s">
        <v>12</v>
      </c>
      <c r="B5" s="51">
        <v>1</v>
      </c>
      <c r="C5" s="17">
        <v>7.31</v>
      </c>
      <c r="D5" s="18">
        <f>AVERAGE(C5:C8)</f>
        <v>7.0724999999999998</v>
      </c>
      <c r="E5" s="17">
        <v>3.5</v>
      </c>
      <c r="F5" s="18">
        <f>AVERAGE(E5:E8)</f>
        <v>3.3600000000000003</v>
      </c>
      <c r="G5" s="17">
        <v>1.411</v>
      </c>
      <c r="H5" s="21">
        <f>AVERAGE(G5:G8)</f>
        <v>1.39575</v>
      </c>
      <c r="K5" s="47">
        <v>2</v>
      </c>
      <c r="L5" s="3">
        <v>0.19800000000000001</v>
      </c>
      <c r="M5" s="41">
        <f>D9</f>
        <v>4.4157500000000001</v>
      </c>
      <c r="N5" s="52"/>
    </row>
    <row r="6" spans="1:14" x14ac:dyDescent="0.35">
      <c r="A6" s="22"/>
      <c r="B6" s="52"/>
      <c r="C6" s="17">
        <v>6.99</v>
      </c>
      <c r="D6" s="18"/>
      <c r="E6" s="17">
        <v>3.3</v>
      </c>
      <c r="F6" s="18"/>
      <c r="G6" s="17">
        <v>1.62</v>
      </c>
      <c r="H6" s="21"/>
      <c r="K6" s="47">
        <v>3</v>
      </c>
      <c r="L6" s="3">
        <v>0.30099999999999999</v>
      </c>
      <c r="M6" s="41">
        <f>D13</f>
        <v>3.5549999999999997</v>
      </c>
      <c r="N6" s="52"/>
    </row>
    <row r="7" spans="1:14" ht="15" thickBot="1" x14ac:dyDescent="0.4">
      <c r="A7" s="22"/>
      <c r="B7" s="52"/>
      <c r="C7" s="17">
        <v>6.93</v>
      </c>
      <c r="D7" s="18"/>
      <c r="E7" s="17">
        <v>3.18</v>
      </c>
      <c r="F7" s="18"/>
      <c r="G7" s="17">
        <v>1.175</v>
      </c>
      <c r="H7" s="21"/>
      <c r="K7" s="48">
        <v>4</v>
      </c>
      <c r="L7" s="42">
        <v>0.39800000000000002</v>
      </c>
      <c r="M7" s="43">
        <f>D17</f>
        <v>2.843</v>
      </c>
      <c r="N7" s="52"/>
    </row>
    <row r="8" spans="1:14" x14ac:dyDescent="0.35">
      <c r="A8" s="22"/>
      <c r="B8" s="52"/>
      <c r="C8" s="17">
        <v>7.06</v>
      </c>
      <c r="D8" s="18"/>
      <c r="E8" s="17">
        <v>3.46</v>
      </c>
      <c r="F8" s="18"/>
      <c r="G8" s="17">
        <v>1.377</v>
      </c>
      <c r="H8" s="21"/>
      <c r="K8" s="1"/>
    </row>
    <row r="9" spans="1:14" x14ac:dyDescent="0.35">
      <c r="A9" s="22"/>
      <c r="B9" s="52">
        <v>2</v>
      </c>
      <c r="C9" s="17">
        <v>4.3630000000000004</v>
      </c>
      <c r="D9" s="18">
        <f>AVERAGE(C9:C12)</f>
        <v>4.4157500000000001</v>
      </c>
      <c r="E9" s="17"/>
      <c r="F9" s="18"/>
      <c r="G9" s="17"/>
      <c r="H9" s="21"/>
    </row>
    <row r="10" spans="1:14" x14ac:dyDescent="0.35">
      <c r="A10" s="22"/>
      <c r="B10" s="52"/>
      <c r="C10" s="17">
        <v>4.45</v>
      </c>
      <c r="D10" s="18"/>
      <c r="E10" s="17"/>
      <c r="F10" s="18"/>
      <c r="G10" s="17"/>
      <c r="H10" s="21"/>
    </row>
    <row r="11" spans="1:14" x14ac:dyDescent="0.35">
      <c r="A11" s="22"/>
      <c r="B11" s="52"/>
      <c r="C11" s="17">
        <v>4.3899999999999997</v>
      </c>
      <c r="D11" s="18"/>
      <c r="E11" s="17"/>
      <c r="F11" s="18"/>
      <c r="G11" s="17"/>
      <c r="H11" s="21"/>
      <c r="K11" s="12" t="s">
        <v>26</v>
      </c>
    </row>
    <row r="12" spans="1:14" x14ac:dyDescent="0.35">
      <c r="A12" s="22"/>
      <c r="B12" s="52"/>
      <c r="C12" s="17">
        <v>4.46</v>
      </c>
      <c r="D12" s="18"/>
      <c r="E12" s="17"/>
      <c r="F12" s="18"/>
      <c r="G12" s="17"/>
      <c r="H12" s="21"/>
    </row>
    <row r="13" spans="1:14" x14ac:dyDescent="0.35">
      <c r="A13" s="22"/>
      <c r="B13" s="52">
        <v>3</v>
      </c>
      <c r="C13" s="17">
        <v>3.42</v>
      </c>
      <c r="D13" s="18">
        <f>AVERAGE(C13:C16)</f>
        <v>3.5549999999999997</v>
      </c>
      <c r="E13" s="17"/>
      <c r="F13" s="18"/>
      <c r="G13" s="17"/>
      <c r="H13" s="21"/>
    </row>
    <row r="14" spans="1:14" x14ac:dyDescent="0.35">
      <c r="A14" s="22"/>
      <c r="B14" s="52"/>
      <c r="C14" s="17">
        <v>3.55</v>
      </c>
      <c r="D14" s="18"/>
      <c r="E14" s="17"/>
      <c r="F14" s="18"/>
      <c r="G14" s="17"/>
      <c r="H14" s="21"/>
    </row>
    <row r="15" spans="1:14" x14ac:dyDescent="0.35">
      <c r="A15" s="22"/>
      <c r="B15" s="52"/>
      <c r="C15" s="17">
        <v>3.59</v>
      </c>
      <c r="D15" s="18"/>
      <c r="E15" s="17"/>
      <c r="F15" s="18"/>
      <c r="G15" s="17"/>
      <c r="H15" s="21"/>
    </row>
    <row r="16" spans="1:14" x14ac:dyDescent="0.35">
      <c r="A16" s="22"/>
      <c r="B16" s="52"/>
      <c r="C16" s="17">
        <v>3.66</v>
      </c>
      <c r="D16" s="18"/>
      <c r="E16" s="17"/>
      <c r="F16" s="18"/>
      <c r="G16" s="17"/>
      <c r="H16" s="21"/>
    </row>
    <row r="17" spans="1:14" x14ac:dyDescent="0.35">
      <c r="A17" s="22"/>
      <c r="B17" s="52">
        <v>4</v>
      </c>
      <c r="C17" s="17">
        <v>2.69</v>
      </c>
      <c r="D17" s="18">
        <f>AVERAGE(C17:C20)</f>
        <v>2.843</v>
      </c>
      <c r="E17" s="17"/>
      <c r="F17" s="18"/>
      <c r="G17" s="17"/>
      <c r="H17" s="21"/>
    </row>
    <row r="18" spans="1:14" x14ac:dyDescent="0.35">
      <c r="A18" s="22"/>
      <c r="B18" s="52"/>
      <c r="C18" s="17">
        <v>2.75</v>
      </c>
      <c r="D18" s="18"/>
      <c r="E18" s="17"/>
      <c r="F18" s="18"/>
      <c r="G18" s="17"/>
      <c r="H18" s="21"/>
    </row>
    <row r="19" spans="1:14" x14ac:dyDescent="0.35">
      <c r="A19" s="22"/>
      <c r="B19" s="52"/>
      <c r="C19" s="17">
        <v>2.88</v>
      </c>
      <c r="D19" s="18"/>
      <c r="E19" s="17"/>
      <c r="F19" s="18"/>
      <c r="G19" s="17"/>
      <c r="H19" s="21"/>
    </row>
    <row r="20" spans="1:14" ht="15" thickBot="1" x14ac:dyDescent="0.4">
      <c r="A20" s="23"/>
      <c r="B20" s="53"/>
      <c r="C20" s="19">
        <v>3.052</v>
      </c>
      <c r="D20" s="20"/>
      <c r="E20" s="19"/>
      <c r="F20" s="20"/>
      <c r="G20" s="19"/>
      <c r="H20" s="24"/>
    </row>
    <row r="21" spans="1:14" ht="15" thickBot="1" x14ac:dyDescent="0.4">
      <c r="A21" s="13"/>
      <c r="B21" s="13"/>
      <c r="C21" s="14"/>
      <c r="D21" s="14"/>
      <c r="E21" s="14"/>
      <c r="F21" s="14"/>
      <c r="G21" s="14"/>
      <c r="H21" s="13"/>
      <c r="L21" s="68" t="s">
        <v>9</v>
      </c>
      <c r="M21" s="68" t="s">
        <v>71</v>
      </c>
    </row>
    <row r="22" spans="1:14" ht="16.5" x14ac:dyDescent="0.35">
      <c r="J22" s="15" t="s">
        <v>21</v>
      </c>
      <c r="K22" s="40" t="s">
        <v>28</v>
      </c>
      <c r="L22" s="65" t="s">
        <v>3</v>
      </c>
      <c r="M22" s="16" t="s">
        <v>3</v>
      </c>
      <c r="N22" s="63"/>
    </row>
    <row r="23" spans="1:14" x14ac:dyDescent="0.35">
      <c r="J23" s="44">
        <v>1</v>
      </c>
      <c r="K23" s="38">
        <f>210*297</f>
        <v>62370</v>
      </c>
      <c r="L23" s="66">
        <f>D5</f>
        <v>7.0724999999999998</v>
      </c>
      <c r="M23" s="69">
        <f>$M$27*0.000000000008854*$M$31/$M$30*1000000000</f>
        <v>21.445591456310677</v>
      </c>
      <c r="N23" s="71"/>
    </row>
    <row r="24" spans="1:14" x14ac:dyDescent="0.35">
      <c r="J24" s="44">
        <f>1/2</f>
        <v>0.5</v>
      </c>
      <c r="K24" s="38">
        <f>K23/2</f>
        <v>31185</v>
      </c>
      <c r="L24" s="66">
        <f>F5</f>
        <v>3.3600000000000003</v>
      </c>
      <c r="M24" s="69">
        <f>$M$27*0.000000000008854*$M$31/$M$30/2*1000000000</f>
        <v>10.722795728155338</v>
      </c>
      <c r="N24" s="71"/>
    </row>
    <row r="25" spans="1:14" ht="15" thickBot="1" x14ac:dyDescent="0.4">
      <c r="J25" s="45">
        <f>1/4</f>
        <v>0.25</v>
      </c>
      <c r="K25" s="46">
        <f>K24/2</f>
        <v>15592.5</v>
      </c>
      <c r="L25" s="67">
        <f>H5</f>
        <v>1.39575</v>
      </c>
      <c r="M25" s="70">
        <f>$M$27*0.000000000008854*$M$31/$M$30/4*1000000000</f>
        <v>5.3613978640776692</v>
      </c>
      <c r="N25" s="71"/>
    </row>
    <row r="27" spans="1:14" x14ac:dyDescent="0.35">
      <c r="K27" t="s">
        <v>72</v>
      </c>
      <c r="M27">
        <v>4</v>
      </c>
    </row>
    <row r="28" spans="1:14" x14ac:dyDescent="0.35">
      <c r="M28">
        <v>16</v>
      </c>
    </row>
    <row r="29" spans="1:14" x14ac:dyDescent="0.35">
      <c r="K29" t="s">
        <v>12</v>
      </c>
      <c r="M29">
        <f>L4</f>
        <v>0.10299999999999999</v>
      </c>
      <c r="N29" t="s">
        <v>13</v>
      </c>
    </row>
    <row r="30" spans="1:14" x14ac:dyDescent="0.35">
      <c r="M30">
        <f>M29/1000</f>
        <v>1.03E-4</v>
      </c>
      <c r="N30" t="s">
        <v>66</v>
      </c>
    </row>
    <row r="31" spans="1:14" x14ac:dyDescent="0.35">
      <c r="K31" t="s">
        <v>73</v>
      </c>
      <c r="M31" s="64">
        <f>0.21*0.297</f>
        <v>6.2369999999999995E-2</v>
      </c>
      <c r="N31" t="s">
        <v>66</v>
      </c>
    </row>
  </sheetData>
  <pageMargins left="0.7" right="0.7" top="0.75" bottom="0.75" header="0.3" footer="0.3"/>
  <pageSetup orientation="portrait" r:id="rId1"/>
  <ignoredErrors>
    <ignoredError sqref="D5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73D2-4640-48FA-804F-FE06C7505685}">
  <dimension ref="A2:P42"/>
  <sheetViews>
    <sheetView tabSelected="1" topLeftCell="A10" workbookViewId="0">
      <selection activeCell="K32" sqref="K32:P42"/>
    </sheetView>
  </sheetViews>
  <sheetFormatPr defaultRowHeight="14.5" x14ac:dyDescent="0.35"/>
  <cols>
    <col min="7" max="8" width="11" bestFit="1" customWidth="1"/>
    <col min="9" max="9" width="5.1796875" bestFit="1" customWidth="1"/>
    <col min="11" max="11" width="10.7265625" customWidth="1"/>
    <col min="16" max="16" width="2.81640625" bestFit="1" customWidth="1"/>
  </cols>
  <sheetData>
    <row r="2" spans="1:6" x14ac:dyDescent="0.35">
      <c r="B2" t="s">
        <v>10</v>
      </c>
    </row>
    <row r="3" spans="1:6" x14ac:dyDescent="0.35">
      <c r="B3" t="s">
        <v>11</v>
      </c>
      <c r="C3">
        <v>118.19</v>
      </c>
      <c r="D3" t="s">
        <v>13</v>
      </c>
      <c r="F3" t="s">
        <v>64</v>
      </c>
    </row>
    <row r="4" spans="1:6" x14ac:dyDescent="0.35">
      <c r="A4" t="s">
        <v>10</v>
      </c>
      <c r="B4" t="s">
        <v>12</v>
      </c>
      <c r="C4">
        <v>0.59</v>
      </c>
      <c r="D4" t="s">
        <v>13</v>
      </c>
      <c r="F4" t="s">
        <v>18</v>
      </c>
    </row>
    <row r="5" spans="1:6" x14ac:dyDescent="0.35">
      <c r="C5">
        <v>1.03</v>
      </c>
      <c r="D5" t="s">
        <v>13</v>
      </c>
    </row>
    <row r="6" spans="1:6" x14ac:dyDescent="0.35">
      <c r="A6" t="s">
        <v>19</v>
      </c>
      <c r="D6" t="s">
        <v>13</v>
      </c>
    </row>
    <row r="9" spans="1:6" x14ac:dyDescent="0.35">
      <c r="B9" t="s">
        <v>14</v>
      </c>
    </row>
    <row r="10" spans="1:6" x14ac:dyDescent="0.35">
      <c r="B10" t="s">
        <v>15</v>
      </c>
    </row>
    <row r="11" spans="1:6" x14ac:dyDescent="0.35">
      <c r="B11" t="s">
        <v>17</v>
      </c>
    </row>
    <row r="12" spans="1:6" x14ac:dyDescent="0.35">
      <c r="B12" t="s">
        <v>16</v>
      </c>
    </row>
    <row r="17" spans="2:16" ht="15" thickBot="1" x14ac:dyDescent="0.4"/>
    <row r="18" spans="2:16" x14ac:dyDescent="0.35">
      <c r="B18" s="15" t="s">
        <v>29</v>
      </c>
      <c r="C18" s="40" t="s">
        <v>12</v>
      </c>
      <c r="D18" s="16" t="s">
        <v>8</v>
      </c>
    </row>
    <row r="19" spans="2:16" ht="15" thickBot="1" x14ac:dyDescent="0.4">
      <c r="B19" s="48" t="s">
        <v>30</v>
      </c>
      <c r="C19" s="42" t="s">
        <v>13</v>
      </c>
      <c r="D19" s="43" t="s">
        <v>3</v>
      </c>
    </row>
    <row r="20" spans="2:16" x14ac:dyDescent="0.35">
      <c r="B20" s="49">
        <v>1</v>
      </c>
      <c r="C20" s="10">
        <v>1.048</v>
      </c>
      <c r="D20" s="50">
        <v>0.188</v>
      </c>
    </row>
    <row r="21" spans="2:16" x14ac:dyDescent="0.35">
      <c r="B21" s="47">
        <v>2</v>
      </c>
      <c r="C21" s="3">
        <v>2.2149999999999999</v>
      </c>
      <c r="D21" s="41">
        <v>0.13100000000000001</v>
      </c>
    </row>
    <row r="22" spans="2:16" x14ac:dyDescent="0.35">
      <c r="B22" s="47">
        <v>3</v>
      </c>
      <c r="C22" s="3">
        <v>3.1840000000000002</v>
      </c>
      <c r="D22" s="41">
        <v>0.104</v>
      </c>
    </row>
    <row r="23" spans="2:16" x14ac:dyDescent="0.35">
      <c r="B23" s="47">
        <v>4</v>
      </c>
      <c r="C23" s="3">
        <v>3.7719999999999998</v>
      </c>
      <c r="D23" s="41">
        <v>9.7000000000000003E-2</v>
      </c>
    </row>
    <row r="24" spans="2:16" ht="15" thickBot="1" x14ac:dyDescent="0.4">
      <c r="B24" s="48">
        <v>5</v>
      </c>
      <c r="C24" s="42">
        <v>4.4050000000000002</v>
      </c>
      <c r="D24" s="43">
        <v>9.1999999999999998E-2</v>
      </c>
    </row>
    <row r="31" spans="2:16" ht="15" thickBot="1" x14ac:dyDescent="0.4"/>
    <row r="32" spans="2:16" ht="15" thickBot="1" x14ac:dyDescent="0.4">
      <c r="G32" s="81" t="s">
        <v>10</v>
      </c>
      <c r="H32" s="82"/>
      <c r="I32" s="83"/>
      <c r="K32" s="81" t="s">
        <v>10</v>
      </c>
      <c r="L32" s="82"/>
      <c r="M32" s="83"/>
      <c r="N32" s="102"/>
      <c r="O32" s="102"/>
      <c r="P32" s="103"/>
    </row>
    <row r="33" spans="2:16" ht="15" thickBot="1" x14ac:dyDescent="0.4">
      <c r="G33" s="79" t="s">
        <v>11</v>
      </c>
      <c r="H33" s="92">
        <f>C3</f>
        <v>118.19</v>
      </c>
      <c r="I33" s="80" t="str">
        <f>D3</f>
        <v>mm</v>
      </c>
      <c r="K33" s="79" t="s">
        <v>11</v>
      </c>
      <c r="L33" s="92">
        <f>H33</f>
        <v>118.19</v>
      </c>
      <c r="M33" s="80" t="str">
        <f>I33</f>
        <v>mm</v>
      </c>
      <c r="N33" s="13"/>
      <c r="O33" s="13"/>
      <c r="P33" s="97"/>
    </row>
    <row r="34" spans="2:16" x14ac:dyDescent="0.35">
      <c r="B34" s="15" t="s">
        <v>29</v>
      </c>
      <c r="C34" s="40" t="s">
        <v>12</v>
      </c>
      <c r="D34" s="16" t="s">
        <v>8</v>
      </c>
      <c r="G34" s="60"/>
      <c r="H34" s="91">
        <f>H33/1000</f>
        <v>0.11819</v>
      </c>
      <c r="I34" s="74" t="s">
        <v>65</v>
      </c>
      <c r="K34" s="60"/>
      <c r="L34" s="91">
        <f>L33/1000</f>
        <v>0.11819</v>
      </c>
      <c r="M34" s="74" t="s">
        <v>65</v>
      </c>
      <c r="N34" s="13"/>
      <c r="O34" s="13"/>
      <c r="P34" s="97"/>
    </row>
    <row r="35" spans="2:16" ht="15" thickBot="1" x14ac:dyDescent="0.4">
      <c r="B35" s="48" t="s">
        <v>30</v>
      </c>
      <c r="C35" s="42" t="s">
        <v>13</v>
      </c>
      <c r="D35" s="43" t="s">
        <v>3</v>
      </c>
      <c r="G35" s="75" t="s">
        <v>22</v>
      </c>
      <c r="H35" s="93">
        <f>PI()*(H34/2)^2</f>
        <v>1.0971129633666511E-2</v>
      </c>
      <c r="I35" s="76" t="s">
        <v>66</v>
      </c>
      <c r="K35" s="75" t="s">
        <v>22</v>
      </c>
      <c r="L35" s="93">
        <f>PI()*(L34/2)^2</f>
        <v>1.0971129633666511E-2</v>
      </c>
      <c r="M35" s="76" t="s">
        <v>66</v>
      </c>
      <c r="N35" s="13"/>
      <c r="O35" s="13"/>
      <c r="P35" s="97"/>
    </row>
    <row r="36" spans="2:16" ht="16.5" x14ac:dyDescent="0.45">
      <c r="B36" s="49">
        <v>1</v>
      </c>
      <c r="C36" s="10">
        <v>1.048</v>
      </c>
      <c r="D36" s="50">
        <v>0.188</v>
      </c>
      <c r="G36" s="55" t="s">
        <v>74</v>
      </c>
      <c r="H36" s="85">
        <v>8.8539999999999992E-12</v>
      </c>
      <c r="I36" s="76" t="s">
        <v>67</v>
      </c>
      <c r="K36" s="72" t="s">
        <v>68</v>
      </c>
      <c r="L36" s="51">
        <f>H38</f>
        <v>1.048</v>
      </c>
      <c r="M36" s="73" t="s">
        <v>13</v>
      </c>
      <c r="N36" s="13"/>
      <c r="O36" s="13"/>
      <c r="P36" s="97"/>
    </row>
    <row r="37" spans="2:16" ht="16.5" x14ac:dyDescent="0.45">
      <c r="B37" s="47">
        <v>2</v>
      </c>
      <c r="C37" s="3">
        <v>2.2149999999999999</v>
      </c>
      <c r="D37" s="41">
        <v>0.13100000000000001</v>
      </c>
      <c r="G37" s="55" t="s">
        <v>75</v>
      </c>
      <c r="H37" s="84">
        <v>2.9</v>
      </c>
      <c r="I37" s="76"/>
      <c r="K37" s="60"/>
      <c r="L37" s="90">
        <f>L36/1000</f>
        <v>1.0480000000000001E-3</v>
      </c>
      <c r="M37" s="74" t="s">
        <v>69</v>
      </c>
      <c r="N37" s="13"/>
      <c r="O37" s="13"/>
      <c r="P37" s="97"/>
    </row>
    <row r="38" spans="2:16" ht="16.5" x14ac:dyDescent="0.45">
      <c r="B38" s="47">
        <v>3</v>
      </c>
      <c r="C38" s="3">
        <v>3.1840000000000002</v>
      </c>
      <c r="D38" s="41">
        <v>0.104</v>
      </c>
      <c r="G38" s="72" t="s">
        <v>68</v>
      </c>
      <c r="H38" s="51">
        <f>C20</f>
        <v>1.048</v>
      </c>
      <c r="I38" s="73" t="s">
        <v>13</v>
      </c>
      <c r="K38" s="55" t="s">
        <v>74</v>
      </c>
      <c r="L38" s="85">
        <v>8.8539999999999992E-12</v>
      </c>
      <c r="M38" s="76" t="s">
        <v>67</v>
      </c>
      <c r="N38" s="13"/>
      <c r="O38" s="13"/>
      <c r="P38" s="97"/>
    </row>
    <row r="39" spans="2:16" ht="16.5" x14ac:dyDescent="0.45">
      <c r="B39" s="47">
        <v>4</v>
      </c>
      <c r="C39" s="3">
        <v>3.7719999999999998</v>
      </c>
      <c r="D39" s="41">
        <v>9.7000000000000003E-2</v>
      </c>
      <c r="G39" s="60"/>
      <c r="H39" s="90">
        <f>H38/1000</f>
        <v>1.0480000000000001E-3</v>
      </c>
      <c r="I39" s="74" t="s">
        <v>69</v>
      </c>
      <c r="K39" s="55" t="s">
        <v>75</v>
      </c>
      <c r="L39" s="3">
        <v>2.9</v>
      </c>
      <c r="M39" s="3">
        <v>1.5</v>
      </c>
      <c r="N39" s="3">
        <v>1.9</v>
      </c>
      <c r="O39" s="3">
        <v>6</v>
      </c>
      <c r="P39" s="97"/>
    </row>
    <row r="40" spans="2:16" ht="15" thickBot="1" x14ac:dyDescent="0.4">
      <c r="B40" s="48">
        <v>5</v>
      </c>
      <c r="C40" s="42">
        <v>4.4050000000000002</v>
      </c>
      <c r="D40" s="43">
        <v>9.1999999999999998E-2</v>
      </c>
      <c r="G40" s="72" t="s">
        <v>77</v>
      </c>
      <c r="H40" s="86">
        <f>H37*H36*H35/H39</f>
        <v>2.6879895720591744E-10</v>
      </c>
      <c r="I40" s="73" t="s">
        <v>70</v>
      </c>
      <c r="K40" s="72" t="s">
        <v>77</v>
      </c>
      <c r="L40" s="95">
        <f>L39*$L$38*$L$35/$L$37</f>
        <v>2.6879895720591744E-10</v>
      </c>
      <c r="M40" s="95">
        <f t="shared" ref="M40:O40" si="0">M39*$L$38*$L$35/$L$37</f>
        <v>1.3903394338237111E-10</v>
      </c>
      <c r="N40" s="95">
        <f t="shared" si="0"/>
        <v>1.7610966161767004E-10</v>
      </c>
      <c r="O40" s="95">
        <f t="shared" si="0"/>
        <v>5.5613577352948442E-10</v>
      </c>
      <c r="P40" s="94" t="s">
        <v>70</v>
      </c>
    </row>
    <row r="41" spans="2:16" ht="15" thickBot="1" x14ac:dyDescent="0.4">
      <c r="G41" s="77"/>
      <c r="H41" s="87">
        <f>H40*1000000000</f>
        <v>0.26879895720591745</v>
      </c>
      <c r="I41" s="78" t="s">
        <v>3</v>
      </c>
      <c r="K41" s="79"/>
      <c r="L41" s="96">
        <f>L40*1000000000</f>
        <v>0.26879895720591745</v>
      </c>
      <c r="M41" s="96">
        <f t="shared" ref="M41:O41" si="1">M40*1000000000</f>
        <v>0.1390339433823711</v>
      </c>
      <c r="N41" s="96">
        <f t="shared" si="1"/>
        <v>0.17610966161767003</v>
      </c>
      <c r="O41" s="96">
        <f t="shared" si="1"/>
        <v>0.5561357735294844</v>
      </c>
      <c r="P41" s="97" t="s">
        <v>3</v>
      </c>
    </row>
    <row r="42" spans="2:16" ht="15" thickBot="1" x14ac:dyDescent="0.4">
      <c r="G42" s="88" t="s">
        <v>76</v>
      </c>
      <c r="H42" s="53">
        <v>0.18</v>
      </c>
      <c r="I42" s="89" t="s">
        <v>3</v>
      </c>
      <c r="K42" s="98" t="s">
        <v>76</v>
      </c>
      <c r="L42" s="99">
        <v>0.18</v>
      </c>
      <c r="M42" s="36"/>
      <c r="N42" s="36"/>
      <c r="O42" s="100"/>
      <c r="P42" s="101" t="s">
        <v>3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9"/>
  <sheetViews>
    <sheetView workbookViewId="0">
      <selection activeCell="I38" sqref="I38"/>
    </sheetView>
  </sheetViews>
  <sheetFormatPr defaultRowHeight="14.5" x14ac:dyDescent="0.35"/>
  <cols>
    <col min="3" max="3" width="9" bestFit="1" customWidth="1"/>
  </cols>
  <sheetData>
    <row r="2" spans="2:3" x14ac:dyDescent="0.35">
      <c r="B2" s="6" t="s">
        <v>0</v>
      </c>
      <c r="C2" s="5"/>
    </row>
    <row r="3" spans="2:3" x14ac:dyDescent="0.35">
      <c r="B3" s="2"/>
      <c r="C3" s="3" t="s">
        <v>5</v>
      </c>
    </row>
    <row r="4" spans="2:3" x14ac:dyDescent="0.35">
      <c r="B4" s="3">
        <v>200</v>
      </c>
      <c r="C4" s="3"/>
    </row>
    <row r="5" spans="2:3" x14ac:dyDescent="0.35">
      <c r="B5" s="3" t="s">
        <v>1</v>
      </c>
      <c r="C5" s="3">
        <v>122.54</v>
      </c>
    </row>
    <row r="6" spans="2:3" x14ac:dyDescent="0.35">
      <c r="B6" s="3">
        <v>100</v>
      </c>
      <c r="C6" s="3">
        <v>100.04</v>
      </c>
    </row>
    <row r="7" spans="2:3" x14ac:dyDescent="0.35">
      <c r="B7" s="3">
        <v>50</v>
      </c>
      <c r="C7" s="3">
        <v>50.35</v>
      </c>
    </row>
    <row r="8" spans="2:3" x14ac:dyDescent="0.35">
      <c r="B8" s="3">
        <v>20</v>
      </c>
      <c r="C8" s="3">
        <v>20.23</v>
      </c>
    </row>
    <row r="9" spans="2:3" x14ac:dyDescent="0.35">
      <c r="B9" s="3">
        <v>10</v>
      </c>
      <c r="C9" s="3">
        <v>10.19</v>
      </c>
    </row>
    <row r="11" spans="2:3" x14ac:dyDescent="0.35">
      <c r="B11" s="4" t="s">
        <v>9</v>
      </c>
      <c r="C11" s="5"/>
    </row>
    <row r="12" spans="2:3" x14ac:dyDescent="0.35">
      <c r="B12" s="9" t="s">
        <v>2</v>
      </c>
      <c r="C12" s="8" t="s">
        <v>8</v>
      </c>
    </row>
    <row r="13" spans="2:3" x14ac:dyDescent="0.35">
      <c r="B13" s="10" t="s">
        <v>6</v>
      </c>
      <c r="C13" s="7" t="s">
        <v>7</v>
      </c>
    </row>
    <row r="14" spans="2:3" x14ac:dyDescent="0.35">
      <c r="B14" s="11">
        <v>0</v>
      </c>
      <c r="C14" s="3">
        <v>0.112</v>
      </c>
    </row>
    <row r="15" spans="2:3" x14ac:dyDescent="0.35">
      <c r="B15" s="11">
        <v>200</v>
      </c>
      <c r="C15" s="3">
        <v>0.13200000000000001</v>
      </c>
    </row>
    <row r="16" spans="2:3" x14ac:dyDescent="0.35">
      <c r="B16" s="11">
        <f>B15+C5</f>
        <v>322.54000000000002</v>
      </c>
      <c r="C16" s="3">
        <v>0.14199999999999999</v>
      </c>
    </row>
    <row r="17" spans="2:3" x14ac:dyDescent="0.35">
      <c r="B17" s="11">
        <f>B16+C6</f>
        <v>422.58000000000004</v>
      </c>
      <c r="C17" s="3">
        <v>0.161</v>
      </c>
    </row>
    <row r="18" spans="2:3" x14ac:dyDescent="0.35">
      <c r="B18" s="11">
        <f>B17+C8</f>
        <v>442.81000000000006</v>
      </c>
      <c r="C18" s="3">
        <v>0.16400000000000001</v>
      </c>
    </row>
    <row r="19" spans="2:3" x14ac:dyDescent="0.35">
      <c r="B19" s="1"/>
    </row>
    <row r="23" spans="2:3" x14ac:dyDescent="0.35">
      <c r="B23" t="s">
        <v>4</v>
      </c>
    </row>
    <row r="25" spans="2:3" x14ac:dyDescent="0.35">
      <c r="B25" t="s">
        <v>2</v>
      </c>
      <c r="C25" t="s">
        <v>3</v>
      </c>
    </row>
    <row r="26" spans="2:3" x14ac:dyDescent="0.35">
      <c r="B26">
        <v>0</v>
      </c>
      <c r="C26">
        <v>0.17100000000000001</v>
      </c>
    </row>
    <row r="27" spans="2:3" x14ac:dyDescent="0.35">
      <c r="B27">
        <v>200</v>
      </c>
      <c r="C27">
        <v>0.192</v>
      </c>
    </row>
    <row r="28" spans="2:3" x14ac:dyDescent="0.35">
      <c r="B28">
        <f>B27+C5</f>
        <v>322.54000000000002</v>
      </c>
      <c r="C28">
        <v>0.19800000000000001</v>
      </c>
    </row>
    <row r="29" spans="2:3" x14ac:dyDescent="0.35">
      <c r="B29">
        <f>B28+C6</f>
        <v>422.58000000000004</v>
      </c>
      <c r="C29">
        <v>0.20899999999999999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F939-DA79-405E-B1CD-DD3C6F76325E}">
  <dimension ref="C9:D25"/>
  <sheetViews>
    <sheetView workbookViewId="0">
      <selection activeCell="C10" sqref="C10:D25"/>
    </sheetView>
  </sheetViews>
  <sheetFormatPr defaultRowHeight="14.5" x14ac:dyDescent="0.35"/>
  <cols>
    <col min="3" max="3" width="17.08984375" bestFit="1" customWidth="1"/>
  </cols>
  <sheetData>
    <row r="9" spans="3:4" ht="15" thickBot="1" x14ac:dyDescent="0.4"/>
    <row r="10" spans="3:4" ht="18" thickBot="1" x14ac:dyDescent="0.5">
      <c r="C10" s="61" t="s">
        <v>62</v>
      </c>
      <c r="D10" s="62" t="s">
        <v>63</v>
      </c>
    </row>
    <row r="11" spans="3:4" x14ac:dyDescent="0.35">
      <c r="C11" s="60" t="s">
        <v>47</v>
      </c>
      <c r="D11" s="50" t="s">
        <v>32</v>
      </c>
    </row>
    <row r="12" spans="3:4" x14ac:dyDescent="0.35">
      <c r="C12" s="55" t="s">
        <v>48</v>
      </c>
      <c r="D12" s="56" t="s">
        <v>33</v>
      </c>
    </row>
    <row r="13" spans="3:4" x14ac:dyDescent="0.35">
      <c r="C13" s="55" t="s">
        <v>49</v>
      </c>
      <c r="D13" s="57" t="s">
        <v>34</v>
      </c>
    </row>
    <row r="14" spans="3:4" x14ac:dyDescent="0.35">
      <c r="C14" s="55" t="s">
        <v>50</v>
      </c>
      <c r="D14" s="57" t="s">
        <v>35</v>
      </c>
    </row>
    <row r="15" spans="3:4" x14ac:dyDescent="0.35">
      <c r="C15" s="55" t="s">
        <v>51</v>
      </c>
      <c r="D15" s="57" t="s">
        <v>36</v>
      </c>
    </row>
    <row r="16" spans="3:4" x14ac:dyDescent="0.35">
      <c r="C16" s="55" t="s">
        <v>52</v>
      </c>
      <c r="D16" s="57" t="s">
        <v>46</v>
      </c>
    </row>
    <row r="17" spans="3:4" x14ac:dyDescent="0.35">
      <c r="C17" s="55" t="s">
        <v>53</v>
      </c>
      <c r="D17" s="57" t="s">
        <v>45</v>
      </c>
    </row>
    <row r="18" spans="3:4" x14ac:dyDescent="0.35">
      <c r="C18" s="55" t="s">
        <v>54</v>
      </c>
      <c r="D18" s="57" t="s">
        <v>44</v>
      </c>
    </row>
    <row r="19" spans="3:4" x14ac:dyDescent="0.35">
      <c r="C19" s="55" t="s">
        <v>55</v>
      </c>
      <c r="D19" s="57" t="s">
        <v>43</v>
      </c>
    </row>
    <row r="20" spans="3:4" x14ac:dyDescent="0.35">
      <c r="C20" s="55" t="s">
        <v>56</v>
      </c>
      <c r="D20" s="57" t="s">
        <v>42</v>
      </c>
    </row>
    <row r="21" spans="3:4" x14ac:dyDescent="0.35">
      <c r="C21" s="55" t="s">
        <v>58</v>
      </c>
      <c r="D21" s="57" t="s">
        <v>41</v>
      </c>
    </row>
    <row r="22" spans="3:4" x14ac:dyDescent="0.35">
      <c r="C22" s="55" t="s">
        <v>59</v>
      </c>
      <c r="D22" s="57" t="s">
        <v>40</v>
      </c>
    </row>
    <row r="23" spans="3:4" x14ac:dyDescent="0.35">
      <c r="C23" s="55" t="s">
        <v>60</v>
      </c>
      <c r="D23" s="57" t="s">
        <v>39</v>
      </c>
    </row>
    <row r="24" spans="3:4" x14ac:dyDescent="0.35">
      <c r="C24" s="55" t="s">
        <v>61</v>
      </c>
      <c r="D24" s="57" t="s">
        <v>38</v>
      </c>
    </row>
    <row r="25" spans="3:4" ht="15" thickBot="1" x14ac:dyDescent="0.4">
      <c r="C25" s="58" t="s">
        <v>57</v>
      </c>
      <c r="D25" s="59" t="s">
        <v>37</v>
      </c>
    </row>
  </sheetData>
  <pageMargins left="0.7" right="0.7" top="0.75" bottom="0.75" header="0.3" footer="0.3"/>
  <pageSetup orientation="portrait" r:id="rId1"/>
  <ignoredErrors>
    <ignoredError sqref="D16:D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A4</vt:lpstr>
      <vt:lpstr>Afstand CD</vt:lpstr>
      <vt:lpstr>Weegschaal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2015-06-05T18:17:20Z</dcterms:created>
  <dcterms:modified xsi:type="dcterms:W3CDTF">2020-10-09T18:54:44Z</dcterms:modified>
</cp:coreProperties>
</file>