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'Sheet1'!$N$20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'Sheet1'!$O$20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<sst xmlns="http://schemas.openxmlformats.org/spreadsheetml/2006/main" count="86" uniqueCount="34">
  <si>
    <t>Inweeg</t>
  </si>
  <si>
    <t>g</t>
  </si>
  <si>
    <t>Temperatuur</t>
  </si>
  <si>
    <t>oC</t>
  </si>
  <si>
    <t>tijd</t>
  </si>
  <si>
    <t>gewicht</t>
  </si>
  <si>
    <t>afname</t>
  </si>
  <si>
    <t>s</t>
  </si>
  <si>
    <t xml:space="preserve">g </t>
  </si>
  <si>
    <t>mmol</t>
  </si>
  <si>
    <t>CO2 produktie</t>
  </si>
  <si>
    <t>10 ml HCl 10%</t>
  </si>
  <si>
    <t>15 ml water</t>
  </si>
  <si>
    <r>
      <t>CaCO</t>
    </r>
    <r>
      <rPr>
        <vertAlign val="subscript"/>
        <sz val="10"/>
        <rFont val="Verdana"/>
        <family val="2"/>
      </rPr>
      <t>3</t>
    </r>
    <r>
      <rPr>
        <sz val="10"/>
        <rFont val="Verdana"/>
        <family val="2"/>
      </rPr>
      <t>(s) + 2H</t>
    </r>
    <r>
      <rPr>
        <vertAlign val="subscript"/>
        <sz val="10"/>
        <rFont val="Verdana"/>
        <family val="2"/>
      </rPr>
      <t>3</t>
    </r>
    <r>
      <rPr>
        <sz val="10"/>
        <rFont val="Verdana"/>
        <family val="2"/>
      </rPr>
      <t>O</t>
    </r>
    <r>
      <rPr>
        <vertAlign val="superscript"/>
        <sz val="10"/>
        <rFont val="Verdana"/>
        <family val="2"/>
      </rPr>
      <t>+</t>
    </r>
    <r>
      <rPr>
        <sz val="10"/>
        <rFont val="Verdana"/>
        <family val="2"/>
      </rPr>
      <t xml:space="preserve"> --&gt; Ca</t>
    </r>
    <r>
      <rPr>
        <vertAlign val="superscript"/>
        <sz val="10"/>
        <rFont val="Verdana"/>
        <family val="2"/>
      </rPr>
      <t>2+</t>
    </r>
    <r>
      <rPr>
        <sz val="10"/>
        <rFont val="Verdana"/>
        <family val="2"/>
      </rPr>
      <t xml:space="preserve"> + 3H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 +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(g)</t>
    </r>
  </si>
  <si>
    <t>mol/l</t>
  </si>
  <si>
    <t>[H3O+]</t>
  </si>
  <si>
    <t>x calc</t>
  </si>
  <si>
    <t>chi^2</t>
  </si>
  <si>
    <t xml:space="preserve">k = </t>
  </si>
  <si>
    <t>Inweeg:</t>
  </si>
  <si>
    <t>Temp.</t>
  </si>
  <si>
    <t>ml</t>
  </si>
  <si>
    <t>Water</t>
  </si>
  <si>
    <t>[HCl]</t>
  </si>
  <si>
    <t>HCl (10%)</t>
  </si>
  <si>
    <t>over=1.4 g</t>
  </si>
  <si>
    <t>EXPERIMENT 1</t>
  </si>
  <si>
    <t>EXPERIMENT 2</t>
  </si>
  <si>
    <t>Op t =0 is de concentratie van x:</t>
  </si>
  <si>
    <t>20 ml HCl 10%</t>
  </si>
  <si>
    <t>ml HCl 10%</t>
  </si>
  <si>
    <t>g HCl in</t>
  </si>
  <si>
    <t>mol HCl in</t>
  </si>
  <si>
    <t>l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</si>
</sst>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"/>
    <numFmt numFmtId="177" formatCode="0.000"/>
    <numFmt numFmtId="178" formatCode="0.00000"/>
    <numFmt numFmtId="179" formatCode="0.00000000"/>
    <numFmt numFmtId="180" formatCode="0.0000000"/>
    <numFmt numFmtId="181" formatCode="0.000000"/>
  </numFmts>
  <fonts count="9">
    <font>
      <sz val="10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0"/>
      <name val="Verdana"/>
      <family val="2"/>
    </font>
    <font>
      <vertAlign val="subscript"/>
      <sz val="10"/>
      <name val="Verdana"/>
      <family val="2"/>
    </font>
    <font>
      <vertAlign val="superscript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12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172" fontId="0" fillId="0" borderId="4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0" fillId="0" borderId="7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172" fontId="0" fillId="0" borderId="0" xfId="0" applyNumberFormat="1" applyBorder="1" applyAlignment="1">
      <alignment horizontal="right"/>
    </xf>
    <xf numFmtId="1" fontId="0" fillId="0" borderId="4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172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78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8" fontId="0" fillId="0" borderId="19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78" fontId="0" fillId="2" borderId="0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[H3O+]-exp1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Sheet1!$A$7:$A$13</c:f>
              <c:numCache/>
            </c:numRef>
          </c:xVal>
          <c:yVal>
            <c:numRef>
              <c:f>Sheet1!$E$7:$E$13</c:f>
              <c:numCache/>
            </c:numRef>
          </c:yVal>
          <c:smooth val="0"/>
        </c:ser>
        <c:ser>
          <c:idx val="1"/>
          <c:order val="1"/>
          <c:tx>
            <c:v>1ste orde kin-exp1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Sheet1!$A$7:$A$13</c:f>
              <c:numCache/>
            </c:numRef>
          </c:xVal>
          <c:yVal>
            <c:numRef>
              <c:f>Sheet1!$F$7:$F$13</c:f>
              <c:numCache/>
            </c:numRef>
          </c:yVal>
          <c:smooth val="1"/>
        </c:ser>
        <c:ser>
          <c:idx val="3"/>
          <c:order val="2"/>
          <c:tx>
            <c:v>[H3O+]-exp2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Sheet1!$I$7:$I$19</c:f>
              <c:numCache/>
            </c:numRef>
          </c:xVal>
          <c:yVal>
            <c:numRef>
              <c:f>Sheet1!$M$7:$M$19</c:f>
              <c:numCache/>
            </c:numRef>
          </c:yVal>
          <c:smooth val="0"/>
        </c:ser>
        <c:ser>
          <c:idx val="2"/>
          <c:order val="3"/>
          <c:tx>
            <c:v>1ste orde kin-exp2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Sheet1!$I$7:$I$19</c:f>
              <c:numCache/>
            </c:numRef>
          </c:xVal>
          <c:yVal>
            <c:numRef>
              <c:f>Sheet1!$N$7:$N$19</c:f>
              <c:numCache/>
            </c:numRef>
          </c:yVal>
          <c:smooth val="0"/>
        </c:ser>
        <c:axId val="9844751"/>
        <c:axId val="21493896"/>
      </c:scatterChart>
      <c:valAx>
        <c:axId val="9844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93896"/>
        <c:crosses val="autoZero"/>
        <c:crossBetween val="midCat"/>
        <c:dispUnits/>
      </c:valAx>
      <c:valAx>
        <c:axId val="21493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[H3O+]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447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0.78275</cdr:x>
      <cdr:y>0.05075</cdr:y>
    </cdr:from>
    <cdr:to>
      <cdr:x>0.905</cdr:x>
      <cdr:y>0.13275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00450" y="142875"/>
          <a:ext cx="561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152400</xdr:rowOff>
    </xdr:from>
    <xdr:to>
      <xdr:col>7</xdr:col>
      <xdr:colOff>523875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04775" y="2647950"/>
        <a:ext cx="46005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11.28125" style="0" bestFit="1" customWidth="1"/>
    <col min="2" max="2" width="7.28125" style="0" bestFit="1" customWidth="1"/>
    <col min="3" max="3" width="7.00390625" style="0" bestFit="1" customWidth="1"/>
    <col min="4" max="4" width="12.8515625" style="0" bestFit="1" customWidth="1"/>
    <col min="6" max="7" width="7.57421875" style="0" bestFit="1" customWidth="1"/>
    <col min="9" max="9" width="12.00390625" style="0" customWidth="1"/>
    <col min="11" max="11" width="7.00390625" style="0" bestFit="1" customWidth="1"/>
  </cols>
  <sheetData>
    <row r="1" ht="15.75">
      <c r="A1" s="1" t="s">
        <v>13</v>
      </c>
    </row>
    <row r="2" spans="1:13" ht="12.75">
      <c r="A2" t="s">
        <v>0</v>
      </c>
      <c r="B2">
        <v>3.2</v>
      </c>
      <c r="C2" t="s">
        <v>1</v>
      </c>
      <c r="D2" t="s">
        <v>25</v>
      </c>
      <c r="E2" t="s">
        <v>11</v>
      </c>
      <c r="I2" t="s">
        <v>0</v>
      </c>
      <c r="J2">
        <v>3.1</v>
      </c>
      <c r="K2" t="s">
        <v>1</v>
      </c>
      <c r="M2" t="s">
        <v>29</v>
      </c>
    </row>
    <row r="3" spans="1:11" ht="12.75">
      <c r="A3" t="s">
        <v>2</v>
      </c>
      <c r="B3">
        <v>23</v>
      </c>
      <c r="C3" t="s">
        <v>3</v>
      </c>
      <c r="E3" t="s">
        <v>12</v>
      </c>
      <c r="I3" t="s">
        <v>2</v>
      </c>
      <c r="J3">
        <v>23</v>
      </c>
      <c r="K3" t="s">
        <v>3</v>
      </c>
    </row>
    <row r="4" spans="1:14" ht="13.5" thickBot="1">
      <c r="A4" t="s">
        <v>28</v>
      </c>
      <c r="E4" s="2">
        <f>40/36.5</f>
        <v>1.095890410958904</v>
      </c>
      <c r="F4" t="s">
        <v>14</v>
      </c>
      <c r="I4" t="s">
        <v>28</v>
      </c>
      <c r="M4" s="2">
        <f>Sheet2!K10</f>
        <v>2.73972602739726</v>
      </c>
      <c r="N4" t="s">
        <v>14</v>
      </c>
    </row>
    <row r="5" spans="1:15" ht="12.75">
      <c r="A5" s="3" t="s">
        <v>4</v>
      </c>
      <c r="B5" s="4" t="s">
        <v>5</v>
      </c>
      <c r="C5" s="4" t="s">
        <v>6</v>
      </c>
      <c r="D5" s="4" t="s">
        <v>10</v>
      </c>
      <c r="E5" s="4" t="s">
        <v>15</v>
      </c>
      <c r="F5" s="18" t="s">
        <v>16</v>
      </c>
      <c r="G5" s="5" t="s">
        <v>17</v>
      </c>
      <c r="I5" s="3" t="s">
        <v>4</v>
      </c>
      <c r="J5" s="4" t="s">
        <v>5</v>
      </c>
      <c r="K5" s="4" t="s">
        <v>6</v>
      </c>
      <c r="L5" s="4" t="s">
        <v>10</v>
      </c>
      <c r="M5" s="4" t="s">
        <v>15</v>
      </c>
      <c r="N5" s="4" t="s">
        <v>16</v>
      </c>
      <c r="O5" s="46" t="s">
        <v>17</v>
      </c>
    </row>
    <row r="6" spans="1:15" ht="13.5" thickBot="1">
      <c r="A6" s="11" t="s">
        <v>7</v>
      </c>
      <c r="B6" s="12" t="s">
        <v>8</v>
      </c>
      <c r="C6" s="12" t="s">
        <v>1</v>
      </c>
      <c r="D6" s="12" t="s">
        <v>9</v>
      </c>
      <c r="E6" s="12" t="s">
        <v>14</v>
      </c>
      <c r="F6" s="19" t="s">
        <v>14</v>
      </c>
      <c r="G6" s="13"/>
      <c r="I6" s="11" t="s">
        <v>7</v>
      </c>
      <c r="J6" s="12" t="s">
        <v>8</v>
      </c>
      <c r="K6" s="12" t="s">
        <v>1</v>
      </c>
      <c r="L6" s="12" t="s">
        <v>9</v>
      </c>
      <c r="M6" s="12" t="s">
        <v>14</v>
      </c>
      <c r="N6" s="12" t="s">
        <v>14</v>
      </c>
      <c r="O6" s="47"/>
    </row>
    <row r="7" spans="1:15" ht="12.75">
      <c r="A7" s="6">
        <v>0</v>
      </c>
      <c r="B7" s="7">
        <v>69</v>
      </c>
      <c r="C7" s="7">
        <f>$B$7-B7</f>
        <v>0</v>
      </c>
      <c r="D7" s="9">
        <f>C7/(12+32)*1000</f>
        <v>0</v>
      </c>
      <c r="E7" s="10">
        <v>1.1</v>
      </c>
      <c r="F7" s="20">
        <f>$E$7*EXP(-$F$14*A7)</f>
        <v>1.1</v>
      </c>
      <c r="G7" s="24">
        <f>(F7-E7)^2</f>
        <v>0</v>
      </c>
      <c r="I7" s="3">
        <v>0</v>
      </c>
      <c r="J7" s="4">
        <v>70.7</v>
      </c>
      <c r="K7" s="4">
        <f>$J$7-J7</f>
        <v>0</v>
      </c>
      <c r="L7" s="43">
        <f>K7/(12+32)*1000</f>
        <v>0</v>
      </c>
      <c r="M7" s="44">
        <f>M4</f>
        <v>2.73972602739726</v>
      </c>
      <c r="N7" s="44">
        <f>$M$7*EXP(-$N$20*I7)</f>
        <v>2.73972602739726</v>
      </c>
      <c r="O7" s="48">
        <f>(N7-M7)^2</f>
        <v>0</v>
      </c>
    </row>
    <row r="8" spans="1:15" ht="12.75">
      <c r="A8" s="6">
        <v>21</v>
      </c>
      <c r="B8" s="7">
        <v>68.9</v>
      </c>
      <c r="C8" s="7">
        <f aca="true" t="shared" si="0" ref="C8:C13">$B$7-B8</f>
        <v>0.09999999999999432</v>
      </c>
      <c r="D8" s="9">
        <f aca="true" t="shared" si="1" ref="D8:D13">C8/(12+32)*1000</f>
        <v>2.2727272727271433</v>
      </c>
      <c r="E8" s="10">
        <f aca="true" t="shared" si="2" ref="E8:E13">$E$7-D8*2/25</f>
        <v>0.9181818181818286</v>
      </c>
      <c r="F8" s="20">
        <f aca="true" t="shared" si="3" ref="F8:F13">$E$7*EXP(-$F$14*A8)</f>
        <v>0.8993213071054169</v>
      </c>
      <c r="G8" s="24">
        <f aca="true" t="shared" si="4" ref="G8:G13">(F8-E8)^2</f>
        <v>0.00035571887806344973</v>
      </c>
      <c r="I8" s="6">
        <v>11</v>
      </c>
      <c r="J8" s="7">
        <v>70.6</v>
      </c>
      <c r="K8" s="7">
        <f aca="true" t="shared" si="5" ref="K8:K19">$J$7-J8</f>
        <v>0.10000000000000853</v>
      </c>
      <c r="L8" s="9">
        <f aca="true" t="shared" si="6" ref="L8:L19">K8/(12+32)*1000</f>
        <v>2.2727272727274666</v>
      </c>
      <c r="M8" s="10">
        <f>$M$7-L8*2/25</f>
        <v>2.557907845579063</v>
      </c>
      <c r="N8" s="10">
        <f aca="true" t="shared" si="7" ref="N8:N19">$M$7*EXP(-$N$20*I8)</f>
        <v>2.496434201141949</v>
      </c>
      <c r="O8" s="49">
        <f aca="true" t="shared" si="8" ref="O8:O13">(N8-M8)^2</f>
        <v>0.0037790089603806903</v>
      </c>
    </row>
    <row r="9" spans="1:15" ht="12.75">
      <c r="A9" s="6">
        <v>42</v>
      </c>
      <c r="B9" s="7">
        <v>68.8</v>
      </c>
      <c r="C9" s="7">
        <f t="shared" si="0"/>
        <v>0.20000000000000284</v>
      </c>
      <c r="D9" s="9">
        <f t="shared" si="1"/>
        <v>4.545454545454611</v>
      </c>
      <c r="E9" s="10">
        <f t="shared" si="2"/>
        <v>0.7363636363636312</v>
      </c>
      <c r="F9" s="20">
        <f t="shared" si="3"/>
        <v>0.7352534667398141</v>
      </c>
      <c r="G9" s="24">
        <f t="shared" si="4"/>
        <v>1.2324765936463318E-06</v>
      </c>
      <c r="I9" s="6">
        <v>27</v>
      </c>
      <c r="J9" s="7">
        <v>70.4</v>
      </c>
      <c r="K9" s="7">
        <f t="shared" si="5"/>
        <v>0.29999999999999716</v>
      </c>
      <c r="L9" s="9">
        <f t="shared" si="6"/>
        <v>6.8181818181817535</v>
      </c>
      <c r="M9" s="10">
        <f aca="true" t="shared" si="9" ref="M9:M19">$M$7-L9*2/25</f>
        <v>2.19427148194272</v>
      </c>
      <c r="N9" s="10">
        <f t="shared" si="7"/>
        <v>2.1805968450657462</v>
      </c>
      <c r="O9" s="49">
        <f t="shared" si="8"/>
        <v>0.00018699569371709147</v>
      </c>
    </row>
    <row r="10" spans="1:15" ht="12.75">
      <c r="A10" s="6">
        <f>60+21</f>
        <v>81</v>
      </c>
      <c r="B10" s="7">
        <v>68.7</v>
      </c>
      <c r="C10" s="7">
        <f t="shared" si="0"/>
        <v>0.29999999999999716</v>
      </c>
      <c r="D10" s="9">
        <f t="shared" si="1"/>
        <v>6.8181818181817535</v>
      </c>
      <c r="E10" s="10">
        <f t="shared" si="2"/>
        <v>0.5545454545454598</v>
      </c>
      <c r="F10" s="20">
        <f t="shared" si="3"/>
        <v>0.5057993949630858</v>
      </c>
      <c r="G10" s="24">
        <f t="shared" si="4"/>
        <v>0.002376178324808355</v>
      </c>
      <c r="I10" s="6">
        <v>34</v>
      </c>
      <c r="J10" s="7">
        <v>70.3</v>
      </c>
      <c r="K10" s="7">
        <f t="shared" si="5"/>
        <v>0.4000000000000057</v>
      </c>
      <c r="L10" s="9">
        <f t="shared" si="6"/>
        <v>9.090909090909221</v>
      </c>
      <c r="M10" s="10">
        <f t="shared" si="9"/>
        <v>2.0124533001245224</v>
      </c>
      <c r="N10" s="10">
        <f t="shared" si="7"/>
        <v>2.055296836318266</v>
      </c>
      <c r="O10" s="49">
        <f t="shared" si="8"/>
        <v>0.001835568593584617</v>
      </c>
    </row>
    <row r="11" spans="1:15" ht="12.75">
      <c r="A11" s="6">
        <f>60+56</f>
        <v>116</v>
      </c>
      <c r="B11" s="7">
        <v>68.6</v>
      </c>
      <c r="C11" s="7">
        <f t="shared" si="0"/>
        <v>0.4000000000000057</v>
      </c>
      <c r="D11" s="9">
        <f t="shared" si="1"/>
        <v>9.090909090909221</v>
      </c>
      <c r="E11" s="10">
        <f t="shared" si="2"/>
        <v>0.37272727272726236</v>
      </c>
      <c r="F11" s="20">
        <f t="shared" si="3"/>
        <v>0.3615613244611795</v>
      </c>
      <c r="G11" s="24">
        <f t="shared" si="4"/>
        <v>0.0001246784006808388</v>
      </c>
      <c r="I11" s="6">
        <v>46</v>
      </c>
      <c r="J11" s="7">
        <v>70.2</v>
      </c>
      <c r="K11" s="7">
        <f t="shared" si="5"/>
        <v>0.5</v>
      </c>
      <c r="L11" s="9">
        <f t="shared" si="6"/>
        <v>11.363636363636363</v>
      </c>
      <c r="M11" s="10">
        <f t="shared" si="9"/>
        <v>1.830635118306351</v>
      </c>
      <c r="N11" s="10">
        <f t="shared" si="7"/>
        <v>1.8570174958430095</v>
      </c>
      <c r="O11" s="49">
        <f t="shared" si="8"/>
        <v>0.0006960298444867835</v>
      </c>
    </row>
    <row r="12" spans="1:15" ht="12.75">
      <c r="A12" s="6">
        <f>120+36</f>
        <v>156</v>
      </c>
      <c r="B12" s="7">
        <v>68.5</v>
      </c>
      <c r="C12" s="7">
        <f t="shared" si="0"/>
        <v>0.5</v>
      </c>
      <c r="D12" s="9">
        <f t="shared" si="1"/>
        <v>11.363636363636363</v>
      </c>
      <c r="E12" s="10">
        <f t="shared" si="2"/>
        <v>0.19090909090909103</v>
      </c>
      <c r="F12" s="20">
        <f t="shared" si="3"/>
        <v>0.24635284586572975</v>
      </c>
      <c r="G12" s="24">
        <f t="shared" si="4"/>
        <v>0.003074009963691801</v>
      </c>
      <c r="I12" s="6">
        <f>64-4</f>
        <v>60</v>
      </c>
      <c r="J12" s="7">
        <v>70.1</v>
      </c>
      <c r="K12" s="7">
        <f t="shared" si="5"/>
        <v>0.6000000000000085</v>
      </c>
      <c r="L12" s="9">
        <f t="shared" si="6"/>
        <v>13.63636363636383</v>
      </c>
      <c r="M12" s="10">
        <f t="shared" si="9"/>
        <v>1.6488169364881538</v>
      </c>
      <c r="N12" s="10">
        <f t="shared" si="7"/>
        <v>1.6497355919651502</v>
      </c>
      <c r="O12" s="49">
        <f t="shared" si="8"/>
        <v>8.439278854155435E-07</v>
      </c>
    </row>
    <row r="13" spans="1:15" ht="12.75">
      <c r="A13" s="14">
        <f>5*60+17</f>
        <v>317</v>
      </c>
      <c r="B13" s="15">
        <v>68.4</v>
      </c>
      <c r="C13" s="15">
        <f t="shared" si="0"/>
        <v>0.5999999999999943</v>
      </c>
      <c r="D13" s="16">
        <f t="shared" si="1"/>
        <v>13.636363636363507</v>
      </c>
      <c r="E13" s="17">
        <f t="shared" si="2"/>
        <v>0.009090909090919475</v>
      </c>
      <c r="F13" s="21">
        <f t="shared" si="3"/>
        <v>0.05258894203520669</v>
      </c>
      <c r="G13" s="25">
        <f t="shared" si="4"/>
        <v>0.0018920788700222961</v>
      </c>
      <c r="I13" s="6">
        <f>60+19-3</f>
        <v>76</v>
      </c>
      <c r="J13" s="9">
        <v>70</v>
      </c>
      <c r="K13" s="7">
        <f t="shared" si="5"/>
        <v>0.7000000000000028</v>
      </c>
      <c r="L13" s="9">
        <f t="shared" si="6"/>
        <v>15.909090909090974</v>
      </c>
      <c r="M13" s="10">
        <f t="shared" si="9"/>
        <v>1.4669987546699823</v>
      </c>
      <c r="N13" s="10">
        <f t="shared" si="7"/>
        <v>1.4410186438666432</v>
      </c>
      <c r="O13" s="49">
        <f t="shared" si="8"/>
        <v>0.0006749661573537751</v>
      </c>
    </row>
    <row r="14" spans="1:15" ht="13.5" thickBot="1">
      <c r="A14" s="11"/>
      <c r="B14" s="12"/>
      <c r="C14" s="12"/>
      <c r="D14" s="12"/>
      <c r="E14" s="12" t="s">
        <v>18</v>
      </c>
      <c r="F14" s="27">
        <v>0.009591670626533889</v>
      </c>
      <c r="G14" s="26">
        <f>SUM(G7:G13)</f>
        <v>0.007823896913860387</v>
      </c>
      <c r="I14" s="40">
        <f>60+35-3</f>
        <v>92</v>
      </c>
      <c r="J14" s="37">
        <v>69.9</v>
      </c>
      <c r="K14" s="7">
        <f t="shared" si="5"/>
        <v>0.7999999999999972</v>
      </c>
      <c r="L14" s="9">
        <f t="shared" si="6"/>
        <v>18.18181818181812</v>
      </c>
      <c r="M14" s="10">
        <f t="shared" si="9"/>
        <v>1.2851805728518106</v>
      </c>
      <c r="N14" s="10">
        <f t="shared" si="7"/>
        <v>1.2587076026514705</v>
      </c>
      <c r="O14" s="49">
        <f aca="true" t="shared" si="10" ref="O14:O19">(N14-M14)^2</f>
        <v>0.0007008181512280959</v>
      </c>
    </row>
    <row r="15" spans="9:15" ht="12.75">
      <c r="I15" s="6">
        <f>120+14-3</f>
        <v>131</v>
      </c>
      <c r="J15" s="37">
        <v>69.8</v>
      </c>
      <c r="K15" s="7">
        <f t="shared" si="5"/>
        <v>0.9000000000000057</v>
      </c>
      <c r="L15" s="9">
        <f t="shared" si="6"/>
        <v>20.45454545454558</v>
      </c>
      <c r="M15" s="10">
        <f t="shared" si="9"/>
        <v>1.1033623910336137</v>
      </c>
      <c r="N15" s="10">
        <f t="shared" si="7"/>
        <v>0.9051791481867202</v>
      </c>
      <c r="O15" s="49">
        <f t="shared" si="10"/>
        <v>0.039276597745310754</v>
      </c>
    </row>
    <row r="16" spans="9:15" ht="12.75">
      <c r="I16" s="6">
        <f>120+40-3</f>
        <v>157</v>
      </c>
      <c r="J16" s="37">
        <v>69.7</v>
      </c>
      <c r="K16" s="7">
        <f t="shared" si="5"/>
        <v>1</v>
      </c>
      <c r="L16" s="9">
        <f t="shared" si="6"/>
        <v>22.727272727272727</v>
      </c>
      <c r="M16" s="10">
        <f t="shared" si="9"/>
        <v>0.921544209215442</v>
      </c>
      <c r="N16" s="10">
        <f t="shared" si="7"/>
        <v>0.7265647625592356</v>
      </c>
      <c r="O16" s="49">
        <f t="shared" si="10"/>
        <v>0.03801698461836042</v>
      </c>
    </row>
    <row r="17" spans="9:15" ht="12.75">
      <c r="I17" s="6">
        <f>180+29-3</f>
        <v>206</v>
      </c>
      <c r="J17" s="37">
        <v>69.6</v>
      </c>
      <c r="K17" s="7">
        <f t="shared" si="5"/>
        <v>1.1000000000000085</v>
      </c>
      <c r="L17" s="9">
        <f t="shared" si="6"/>
        <v>25.000000000000192</v>
      </c>
      <c r="M17" s="10">
        <f t="shared" si="9"/>
        <v>0.7397260273972446</v>
      </c>
      <c r="N17" s="10">
        <f t="shared" si="7"/>
        <v>0.4801407335764681</v>
      </c>
      <c r="O17" s="49">
        <f t="shared" si="10"/>
        <v>0.06738452476801886</v>
      </c>
    </row>
    <row r="18" spans="9:15" ht="12.75">
      <c r="I18" s="6">
        <f>6*60+25-3</f>
        <v>382</v>
      </c>
      <c r="J18" s="37">
        <v>69.5</v>
      </c>
      <c r="K18" s="7">
        <f t="shared" si="5"/>
        <v>1.2000000000000028</v>
      </c>
      <c r="L18" s="9">
        <f t="shared" si="6"/>
        <v>27.272727272727337</v>
      </c>
      <c r="M18" s="10">
        <f t="shared" si="9"/>
        <v>0.5579078455790731</v>
      </c>
      <c r="N18" s="10">
        <f t="shared" si="7"/>
        <v>0.10843671773983325</v>
      </c>
      <c r="O18" s="49">
        <f t="shared" si="10"/>
        <v>0.2020242947610783</v>
      </c>
    </row>
    <row r="19" spans="9:15" ht="13.5" thickBot="1">
      <c r="I19" s="11">
        <f>8*60+27-3</f>
        <v>504</v>
      </c>
      <c r="J19" s="41">
        <v>69.4</v>
      </c>
      <c r="K19" s="12">
        <f t="shared" si="5"/>
        <v>1.2999999999999972</v>
      </c>
      <c r="L19" s="36">
        <f t="shared" si="6"/>
        <v>29.545454545454483</v>
      </c>
      <c r="M19" s="30">
        <f t="shared" si="9"/>
        <v>0.3760896637609017</v>
      </c>
      <c r="N19" s="30">
        <f t="shared" si="7"/>
        <v>0.03865873934026224</v>
      </c>
      <c r="O19" s="50">
        <f t="shared" si="10"/>
        <v>0.11385962875536729</v>
      </c>
    </row>
    <row r="20" spans="9:15" ht="13.5" thickBot="1">
      <c r="I20" s="33"/>
      <c r="J20" s="34"/>
      <c r="K20" s="34"/>
      <c r="L20" s="34"/>
      <c r="M20" s="34" t="s">
        <v>18</v>
      </c>
      <c r="N20" s="45">
        <v>0.008454048293699567</v>
      </c>
      <c r="O20" s="51">
        <f>SUM(O7:O13)</f>
        <v>0.007173413177408373</v>
      </c>
    </row>
    <row r="24" ht="12.75">
      <c r="N24">
        <v>0.0037117276225255916</v>
      </c>
    </row>
  </sheetData>
  <printOptions/>
  <pageMargins left="0.75" right="0.75" top="1" bottom="1" header="0.5" footer="0.5"/>
  <pageSetup horizontalDpi="355" verticalDpi="35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8"/>
  <sheetViews>
    <sheetView workbookViewId="0" topLeftCell="A1">
      <selection activeCell="M26" sqref="M26"/>
    </sheetView>
  </sheetViews>
  <sheetFormatPr defaultColWidth="9.140625" defaultRowHeight="12.75"/>
  <cols>
    <col min="1" max="1" width="4.00390625" style="0" bestFit="1" customWidth="1"/>
    <col min="2" max="2" width="7.28125" style="0" bestFit="1" customWidth="1"/>
    <col min="3" max="3" width="7.00390625" style="0" bestFit="1" customWidth="1"/>
    <col min="4" max="4" width="9.421875" style="0" bestFit="1" customWidth="1"/>
    <col min="5" max="5" width="4.57421875" style="0" bestFit="1" customWidth="1"/>
    <col min="6" max="6" width="5.00390625" style="0" bestFit="1" customWidth="1"/>
    <col min="7" max="7" width="4.421875" style="0" customWidth="1"/>
    <col min="8" max="8" width="7.28125" style="0" bestFit="1" customWidth="1"/>
    <col min="9" max="9" width="7.00390625" style="0" bestFit="1" customWidth="1"/>
    <col min="10" max="10" width="9.421875" style="0" bestFit="1" customWidth="1"/>
    <col min="11" max="11" width="4.57421875" style="0" bestFit="1" customWidth="1"/>
    <col min="12" max="12" width="5.00390625" style="0" bestFit="1" customWidth="1"/>
  </cols>
  <sheetData>
    <row r="2" ht="13.5" thickBot="1"/>
    <row r="3" spans="1:12" ht="13.5" thickBot="1">
      <c r="A3" s="33" t="s">
        <v>26</v>
      </c>
      <c r="B3" s="34"/>
      <c r="C3" s="34"/>
      <c r="D3" s="55"/>
      <c r="E3" s="55"/>
      <c r="F3" s="55"/>
      <c r="G3" s="33" t="s">
        <v>27</v>
      </c>
      <c r="H3" s="34"/>
      <c r="I3" s="35"/>
      <c r="J3" s="55"/>
      <c r="K3" s="55"/>
      <c r="L3" s="56"/>
    </row>
    <row r="4" spans="1:12" ht="12.75">
      <c r="A4" s="3" t="s">
        <v>4</v>
      </c>
      <c r="B4" s="4" t="s">
        <v>5</v>
      </c>
      <c r="C4" s="5" t="s">
        <v>6</v>
      </c>
      <c r="D4" s="3" t="s">
        <v>19</v>
      </c>
      <c r="E4" s="4">
        <v>3.2</v>
      </c>
      <c r="F4" s="4" t="s">
        <v>1</v>
      </c>
      <c r="G4" s="3" t="s">
        <v>4</v>
      </c>
      <c r="H4" s="4" t="s">
        <v>5</v>
      </c>
      <c r="I4" s="5" t="s">
        <v>6</v>
      </c>
      <c r="J4" s="4" t="s">
        <v>19</v>
      </c>
      <c r="K4" s="4">
        <v>3.1</v>
      </c>
      <c r="L4" s="5" t="s">
        <v>1</v>
      </c>
    </row>
    <row r="5" spans="1:12" ht="13.5" thickBot="1">
      <c r="A5" s="11" t="s">
        <v>7</v>
      </c>
      <c r="B5" s="12" t="s">
        <v>8</v>
      </c>
      <c r="C5" s="13" t="s">
        <v>1</v>
      </c>
      <c r="D5" s="11" t="s">
        <v>20</v>
      </c>
      <c r="E5" s="12">
        <v>23</v>
      </c>
      <c r="F5" s="12" t="s">
        <v>3</v>
      </c>
      <c r="G5" s="11" t="s">
        <v>7</v>
      </c>
      <c r="H5" s="12" t="s">
        <v>8</v>
      </c>
      <c r="I5" s="13" t="s">
        <v>1</v>
      </c>
      <c r="J5" s="12" t="s">
        <v>20</v>
      </c>
      <c r="K5" s="12">
        <v>23</v>
      </c>
      <c r="L5" s="13" t="s">
        <v>3</v>
      </c>
    </row>
    <row r="6" spans="1:15" ht="12.75">
      <c r="A6" s="6">
        <v>0</v>
      </c>
      <c r="B6" s="7">
        <v>69</v>
      </c>
      <c r="C6" s="8">
        <f>$B$6-B6</f>
        <v>0</v>
      </c>
      <c r="D6" s="28"/>
      <c r="E6" s="10"/>
      <c r="F6" s="10"/>
      <c r="G6" s="6">
        <v>0</v>
      </c>
      <c r="H6" s="7">
        <v>70.7</v>
      </c>
      <c r="I6" s="8">
        <f>$H$6-H6</f>
        <v>0</v>
      </c>
      <c r="J6" s="9"/>
      <c r="K6" s="10"/>
      <c r="L6" s="22"/>
      <c r="N6">
        <v>20</v>
      </c>
      <c r="O6" t="s">
        <v>30</v>
      </c>
    </row>
    <row r="7" spans="1:17" ht="12.75">
      <c r="A7" s="6">
        <v>21</v>
      </c>
      <c r="B7" s="7">
        <v>68.9</v>
      </c>
      <c r="C7" s="8">
        <f aca="true" t="shared" si="0" ref="C7:C12">$B$6-B7</f>
        <v>0.09999999999999432</v>
      </c>
      <c r="D7" s="28" t="s">
        <v>24</v>
      </c>
      <c r="E7" s="32">
        <v>10</v>
      </c>
      <c r="F7" s="10" t="s">
        <v>21</v>
      </c>
      <c r="G7" s="6">
        <v>11</v>
      </c>
      <c r="H7" s="7">
        <v>70.6</v>
      </c>
      <c r="I7" s="8">
        <f aca="true" t="shared" si="1" ref="I7:I18">$H$6-H7</f>
        <v>0.10000000000000853</v>
      </c>
      <c r="J7" s="9" t="s">
        <v>24</v>
      </c>
      <c r="K7" s="32">
        <v>20</v>
      </c>
      <c r="L7" s="22" t="s">
        <v>21</v>
      </c>
      <c r="N7">
        <f>N6*0.1</f>
        <v>2</v>
      </c>
      <c r="O7" t="s">
        <v>31</v>
      </c>
      <c r="P7">
        <v>20</v>
      </c>
      <c r="Q7" t="s">
        <v>21</v>
      </c>
    </row>
    <row r="8" spans="1:17" ht="12.75">
      <c r="A8" s="6">
        <v>42</v>
      </c>
      <c r="B8" s="7">
        <v>68.8</v>
      </c>
      <c r="C8" s="8">
        <f t="shared" si="0"/>
        <v>0.20000000000000284</v>
      </c>
      <c r="D8" s="28" t="s">
        <v>22</v>
      </c>
      <c r="E8" s="32">
        <v>15</v>
      </c>
      <c r="F8" s="10" t="s">
        <v>21</v>
      </c>
      <c r="G8" s="6">
        <v>27</v>
      </c>
      <c r="H8" s="7">
        <v>70.4</v>
      </c>
      <c r="I8" s="8">
        <f t="shared" si="1"/>
        <v>0.29999999999999716</v>
      </c>
      <c r="J8" s="9" t="s">
        <v>22</v>
      </c>
      <c r="K8" s="32">
        <v>0</v>
      </c>
      <c r="L8" s="22" t="s">
        <v>21</v>
      </c>
      <c r="N8">
        <f>N7/36.5</f>
        <v>0.0547945205479452</v>
      </c>
      <c r="O8" t="s">
        <v>32</v>
      </c>
      <c r="P8">
        <v>20</v>
      </c>
      <c r="Q8" t="s">
        <v>21</v>
      </c>
    </row>
    <row r="9" spans="1:17" ht="12.75">
      <c r="A9" s="6">
        <f>60+21</f>
        <v>81</v>
      </c>
      <c r="B9" s="7">
        <v>68.7</v>
      </c>
      <c r="C9" s="8">
        <f t="shared" si="0"/>
        <v>0.29999999999999716</v>
      </c>
      <c r="D9" s="28"/>
      <c r="E9" s="10"/>
      <c r="F9" s="10"/>
      <c r="G9" s="6">
        <v>34</v>
      </c>
      <c r="H9" s="7">
        <v>70.3</v>
      </c>
      <c r="I9" s="8">
        <f t="shared" si="1"/>
        <v>0.4000000000000057</v>
      </c>
      <c r="J9" s="9"/>
      <c r="K9" s="10"/>
      <c r="L9" s="22"/>
      <c r="N9">
        <f>N8*1000/20</f>
        <v>2.73972602739726</v>
      </c>
      <c r="O9" t="s">
        <v>32</v>
      </c>
      <c r="P9">
        <v>1</v>
      </c>
      <c r="Q9" t="s">
        <v>33</v>
      </c>
    </row>
    <row r="10" spans="1:12" ht="12.75">
      <c r="A10" s="6">
        <f>60+56</f>
        <v>116</v>
      </c>
      <c r="B10" s="7">
        <v>68.6</v>
      </c>
      <c r="C10" s="8">
        <f t="shared" si="0"/>
        <v>0.4000000000000057</v>
      </c>
      <c r="D10" s="31" t="s">
        <v>23</v>
      </c>
      <c r="E10" s="10">
        <f>10*10/25*10/36.5</f>
        <v>1.095890410958904</v>
      </c>
      <c r="F10" s="10" t="s">
        <v>14</v>
      </c>
      <c r="G10" s="6">
        <v>46</v>
      </c>
      <c r="H10" s="7">
        <v>70.2</v>
      </c>
      <c r="I10" s="8">
        <f t="shared" si="1"/>
        <v>0.5</v>
      </c>
      <c r="J10" s="39" t="s">
        <v>23</v>
      </c>
      <c r="K10" s="10">
        <f>N9</f>
        <v>2.73972602739726</v>
      </c>
      <c r="L10" s="22" t="s">
        <v>14</v>
      </c>
    </row>
    <row r="11" spans="1:12" ht="12.75">
      <c r="A11" s="6">
        <f>120+36</f>
        <v>156</v>
      </c>
      <c r="B11" s="7">
        <v>68.5</v>
      </c>
      <c r="C11" s="8">
        <f t="shared" si="0"/>
        <v>0.5</v>
      </c>
      <c r="D11" s="28"/>
      <c r="E11" s="10"/>
      <c r="F11" s="10"/>
      <c r="G11" s="6">
        <f>64-4</f>
        <v>60</v>
      </c>
      <c r="H11" s="7">
        <v>70.1</v>
      </c>
      <c r="I11" s="8">
        <f t="shared" si="1"/>
        <v>0.6000000000000085</v>
      </c>
      <c r="J11" s="9"/>
      <c r="K11" s="10"/>
      <c r="L11" s="22"/>
    </row>
    <row r="12" spans="1:12" ht="13.5" thickBot="1">
      <c r="A12" s="11">
        <f>5*60+17</f>
        <v>317</v>
      </c>
      <c r="B12" s="12">
        <v>68.4</v>
      </c>
      <c r="C12" s="13">
        <f t="shared" si="0"/>
        <v>0.5999999999999943</v>
      </c>
      <c r="D12" s="29"/>
      <c r="E12" s="30"/>
      <c r="F12" s="30"/>
      <c r="G12" s="6">
        <f>60+19-3</f>
        <v>76</v>
      </c>
      <c r="H12" s="9">
        <v>70</v>
      </c>
      <c r="I12" s="8">
        <f t="shared" si="1"/>
        <v>0.7000000000000028</v>
      </c>
      <c r="J12" s="36"/>
      <c r="K12" s="30"/>
      <c r="L12" s="23"/>
    </row>
    <row r="13" spans="1:12" ht="12.75">
      <c r="A13" s="53"/>
      <c r="B13" s="53"/>
      <c r="C13" s="53"/>
      <c r="D13" s="53"/>
      <c r="E13" s="53"/>
      <c r="F13" s="54"/>
      <c r="G13" s="40">
        <f>60+35-3</f>
        <v>92</v>
      </c>
      <c r="H13" s="37">
        <v>69.9</v>
      </c>
      <c r="I13" s="38">
        <f t="shared" si="1"/>
        <v>0.7999999999999972</v>
      </c>
      <c r="J13" s="52"/>
      <c r="K13" s="52"/>
      <c r="L13" s="52"/>
    </row>
    <row r="14" spans="1:12" ht="12.75">
      <c r="A14" s="53"/>
      <c r="B14" s="53"/>
      <c r="C14" s="53"/>
      <c r="D14" s="53"/>
      <c r="E14" s="53"/>
      <c r="F14" s="53"/>
      <c r="G14" s="6">
        <f>120+14-3</f>
        <v>131</v>
      </c>
      <c r="H14" s="37">
        <v>69.8</v>
      </c>
      <c r="I14" s="38">
        <f t="shared" si="1"/>
        <v>0.9000000000000057</v>
      </c>
      <c r="J14" s="52"/>
      <c r="K14" s="52"/>
      <c r="L14" s="52"/>
    </row>
    <row r="15" spans="1:12" ht="12.75">
      <c r="A15" s="52"/>
      <c r="B15" s="52"/>
      <c r="C15" s="52"/>
      <c r="D15" s="52"/>
      <c r="E15" s="52"/>
      <c r="F15" s="52"/>
      <c r="G15" s="6">
        <f>120+40-3</f>
        <v>157</v>
      </c>
      <c r="H15" s="37">
        <v>69.7</v>
      </c>
      <c r="I15" s="38">
        <f t="shared" si="1"/>
        <v>1</v>
      </c>
      <c r="J15" s="52"/>
      <c r="K15" s="52"/>
      <c r="L15" s="52"/>
    </row>
    <row r="16" spans="1:12" ht="12.75">
      <c r="A16" s="52"/>
      <c r="B16" s="52"/>
      <c r="C16" s="52"/>
      <c r="D16" s="52"/>
      <c r="E16" s="52"/>
      <c r="F16" s="52"/>
      <c r="G16" s="6">
        <f>180+29-3</f>
        <v>206</v>
      </c>
      <c r="H16" s="37">
        <v>69.6</v>
      </c>
      <c r="I16" s="38">
        <f t="shared" si="1"/>
        <v>1.1000000000000085</v>
      </c>
      <c r="J16" s="52"/>
      <c r="K16" s="52"/>
      <c r="L16" s="52"/>
    </row>
    <row r="17" spans="1:12" ht="12.75">
      <c r="A17" s="52"/>
      <c r="B17" s="52"/>
      <c r="C17" s="52"/>
      <c r="D17" s="52"/>
      <c r="E17" s="52"/>
      <c r="F17" s="52"/>
      <c r="G17" s="6">
        <f>6*60+25-3</f>
        <v>382</v>
      </c>
      <c r="H17" s="37">
        <v>69.5</v>
      </c>
      <c r="I17" s="38">
        <f t="shared" si="1"/>
        <v>1.2000000000000028</v>
      </c>
      <c r="J17" s="52"/>
      <c r="K17" s="52"/>
      <c r="L17" s="52"/>
    </row>
    <row r="18" spans="1:12" ht="13.5" thickBot="1">
      <c r="A18" s="52"/>
      <c r="B18" s="52"/>
      <c r="C18" s="52"/>
      <c r="D18" s="52"/>
      <c r="E18" s="52"/>
      <c r="F18" s="52"/>
      <c r="G18" s="11">
        <f>8*60+27-3</f>
        <v>504</v>
      </c>
      <c r="H18" s="41">
        <v>69.4</v>
      </c>
      <c r="I18" s="42">
        <f t="shared" si="1"/>
        <v>1.2999999999999972</v>
      </c>
      <c r="J18" s="52"/>
      <c r="K18" s="52"/>
      <c r="L18" s="5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Approved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Ruud.Herold</dc:creator>
  <cp:keywords/>
  <dc:description/>
  <cp:lastModifiedBy>Ruud Herold</cp:lastModifiedBy>
  <dcterms:created xsi:type="dcterms:W3CDTF">2003-04-20T15:08:39Z</dcterms:created>
  <dcterms:modified xsi:type="dcterms:W3CDTF">2007-05-11T20:37:53Z</dcterms:modified>
  <cp:category/>
  <cp:version/>
  <cp:contentType/>
  <cp:contentStatus/>
</cp:coreProperties>
</file>